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P Roadmap" sheetId="1" r:id="rId4"/>
    <sheet state="visible" name="SAMPLE - SIP Schoolwide Planner" sheetId="2" r:id="rId5"/>
    <sheet state="visible" name="Instructional Model Rubric" sheetId="3" r:id="rId6"/>
    <sheet state="hidden" name="SEED Core Model  Self-Assessmen" sheetId="4" r:id="rId7"/>
    <sheet state="visible" name="Self-Assessment Rubric" sheetId="5" r:id="rId8"/>
    <sheet state="visible" name="Academic Planner" sheetId="6" r:id="rId9"/>
    <sheet state="visible" name="Social Emotional Planner" sheetId="7" r:id="rId10"/>
    <sheet state="visible" name="CultureClimate Planner" sheetId="8" r:id="rId11"/>
    <sheet state="visible" name="Leadership Development Planner" sheetId="9" r:id="rId12"/>
    <sheet state="visible" name="Action Planning and Short-Term " sheetId="10" r:id="rId13"/>
    <sheet state="visible" name="2019-20 Report Card Calculator" sheetId="11" r:id="rId14"/>
    <sheet state="hidden" name="Progress Monitoring" sheetId="12" r:id="rId15"/>
    <sheet state="visible" name="Report Card Comparisons &amp; Resou" sheetId="13" r:id="rId16"/>
    <sheet state="visible" name="SIP Goal Tracker" sheetId="14" r:id="rId17"/>
    <sheet state="visible" name="Budget" sheetId="15" r:id="rId18"/>
    <sheet state="visible" name="(Sign Here) Waivers, Provisions" sheetId="16" r:id="rId19"/>
    <sheet state="hidden" name="PD Survey Responses" sheetId="17" r:id="rId20"/>
    <sheet state="hidden" name="Drop Down Options (Hidden)" sheetId="18" r:id="rId21"/>
  </sheets>
  <definedNames>
    <definedName localSheetId="5" name="Vision">'Academic Planner'!$B$3:$C$3</definedName>
    <definedName localSheetId="6" name="Vision">#REF!</definedName>
    <definedName localSheetId="9" name="NamedRange1">#REF!</definedName>
    <definedName localSheetId="11" name="NamedRange1">#REF!</definedName>
    <definedName localSheetId="11" name="mcgarystretchgoal">#REF!</definedName>
    <definedName localSheetId="7" name="Vision">'CultureClimate Planner'!$B$3:$C$3</definedName>
    <definedName localSheetId="8" name="Vision">'Leadership Development Planner'!$B$4</definedName>
    <definedName localSheetId="1" name="Vision">'SAMPLE - SIP Schoolwide Planner'!$B$3:$C$3</definedName>
    <definedName localSheetId="9" name="mcgarystretchgoal">#REF!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H11">
      <text>
        <t xml:space="preserve">What will we look during in consistent, short-term cycles to know our strategy is working?
Reflection: Be sure to consider alignment and intentionality.  
Is the determined metric aligned to the baseline, root findings, strategy, goal, and ultimate outcome?
Is it realistic?  
Do you need any support from district office to align systems necessary to ensure this measure is continuously easy to access on short cycles?
</t>
      </text>
    </comment>
    <comment authorId="0" ref="N13">
      <text>
        <t xml:space="preserve">How many more students (#) would need to pass MAP (as compared to the baseline) to achieve this goal?  Be sure to adjust to enrollment changes.</t>
      </text>
    </comment>
    <comment authorId="0" ref="P13">
      <text>
        <t xml:space="preserve">How many more students (#) would need to pass MAP (as compared to the baseline) to achieve this goal?  Be sure to adjust to enrollment changes.</t>
      </text>
    </comment>
    <comment authorId="0" ref="I15">
      <text>
        <t xml:space="preserve">How much do you expect your short-term baseline do grow by the end of your first designated improvement planning cycle?  Think in shorter intervals of time than "by the end of the year."  
It may make sense for your school to align your cycles to when you will have benchmark data.
Example:
4.1 of 5 by 10/22/2014 - Presenting Instructional Content Indicator (School Walkthroughs)</t>
      </text>
    </comment>
    <comment authorId="0" ref="B24">
      <text>
        <t xml:space="preserve">You will be supported in the root findings analysis process by your DSS utilizing the "Self-Assessment Rubric" tab.</t>
      </text>
    </comment>
    <comment authorId="0" ref="H24">
      <text>
        <t xml:space="preserve">What will we look during in consistent, short-term cycles to know our strategy is working?
Reflection: Be sure to consider alignment and intentionality.  
Is the determined metric aligned to the baseline, root findings, strategy, goal, and ultimate outcome?
Is it realistic?  
Do you need any support from district office to align systems necessary to ensure this measure is continuously easy to access on short cycles?
</t>
      </text>
    </comment>
    <comment authorId="0" ref="B25">
      <text>
        <t xml:space="preserve">Highlight the root cause findings on the "Self-Assessment" tab, and use the space below to explain your rationale.</t>
      </text>
    </comment>
    <comment authorId="0" ref="C25">
      <text>
        <t xml:space="preserve">Checkpoint metrics should align to these data sources to allow for frequent progress monitoring.</t>
      </text>
    </comment>
    <comment authorId="0" ref="N26">
      <text>
        <t xml:space="preserve">How many more students (#) would need to pass the assessment (as compared to the baseline) to achieve this goal?  Be sure to adjust to enrollment changes.</t>
      </text>
    </comment>
    <comment authorId="0" ref="P26">
      <text>
        <t xml:space="preserve">How many more students (#) would need to pass this assessment (as compared to the baseline) to achieve this goal?  Be sure to adjust to enrollment changes.</t>
      </text>
    </comment>
    <comment authorId="0" ref="I28">
      <text>
        <t xml:space="preserve">How much do you expect your short-term baseline do grow by the end of your first designated improvement planning cycle?  Think in shorter intervals of time than "by the end of the year."  
It may make sense for your school to align your cycles to when you will have benchmark data.
Example:
4.1 of 5 by 10/22/2014 - Presenting Instructional Content Indicator (School Walkthroughs)</t>
      </text>
    </comment>
  </commentList>
</comments>
</file>

<file path=xl/comments2.xml><?xml version="1.0" encoding="utf-8"?>
<comments xmlns:r="http://schemas.openxmlformats.org/officeDocument/2006/relationships" xmlns="http://schemas.openxmlformats.org/spreadsheetml/2006/main">
  <authors>
    <author/>
  </authors>
  <commentList>
    <comment authorId="0" ref="H11">
      <text>
        <t xml:space="preserve">What will we look during in consistent, short-term cycles to know our strategy is working?
Reflection: Be sure to consider alignment and intentionality.  
Is the determined metric aligned to the baseline, root findings, strategy, goal, and ultimate outcome?
Is it realistic?  
Do you need any support from district office to align systems necessary to ensure this measure is continuously easy to access on short cycles?
</t>
      </text>
    </comment>
    <comment authorId="0" ref="I15">
      <text>
        <t xml:space="preserve">How much do you expect your short-term baseline do grow by the end of your first designated improvement planning cycle?  Think in shorter intervals of time than "by the end of the year."  
It may make sense for your school to align your cycles to when you will have benchmark data.
Example:
4.1 of 5 by 10/22/2014 - Presenting Instructional Content Indicator (School Walkthroughs)</t>
      </text>
    </comment>
    <comment authorId="0" ref="B22">
      <text>
        <t xml:space="preserve">You will be supported in the root findings analysis process by your DSS utilizing the "Self-Assessment Rubric" tab.</t>
      </text>
    </comment>
    <comment authorId="0" ref="H22">
      <text>
        <t xml:space="preserve">What will we look during in consistent, short-term cycles to know our strategy is working?
Reflection: Be sure to consider alignment and intentionality.  
Is the determined metric aligned to the baseline, root findings, strategy, goal, and ultimate outcome?
Is it realistic?  
Do you need any support from district office to align systems necessary to ensure this measure is continuously easy to access on short cycles?
</t>
      </text>
    </comment>
    <comment authorId="0" ref="B23">
      <text>
        <t xml:space="preserve">Highlight the root cause findings on the "Self-Assessment" tab, and use the space below to explain your rationale.</t>
      </text>
    </comment>
    <comment authorId="0" ref="C23">
      <text>
        <t xml:space="preserve">Checkpoint metrics should align to these data sources to allow for frequent progress monitoring.</t>
      </text>
    </comment>
    <comment authorId="0" ref="N24">
      <text>
        <t xml:space="preserve">How many more students (#) would need to pass ISTEP+ (as compared to the baseline) to achieve this goal?  Be sure to adjust to enrollment changes.</t>
      </text>
    </comment>
    <comment authorId="0" ref="P24">
      <text>
        <t xml:space="preserve">How many more students (#) would need to pass ISTEP+ (as compared to the baseline) to achieve this goal?  Be sure to adjust to enrollment changes.</t>
      </text>
    </comment>
    <comment authorId="0" ref="I26">
      <text>
        <t xml:space="preserve">How much do you expect your short-term baseline do grow by the end of your first designated improvement planning cycle?  Think in shorter intervals of time than "by the end of the year."  
It may make sense for your school to align your cycles to when you will have benchmark data.
Example:
4.1 of 5 by 10/22/2014 - Presenting Instructional Content Indicator (School Walkthroughs)</t>
      </text>
    </comment>
  </commentList>
</comments>
</file>

<file path=xl/comments3.xml><?xml version="1.0" encoding="utf-8"?>
<comments xmlns:r="http://schemas.openxmlformats.org/officeDocument/2006/relationships" xmlns="http://schemas.openxmlformats.org/spreadsheetml/2006/main">
  <authors>
    <author/>
  </authors>
  <commentList>
    <comment authorId="0" ref="I15">
      <text>
        <t xml:space="preserve">How much do you expect your short-term baseline do grow by the end of your first designated improvement planning cycle?  Think in shorter intervals of time than "by the end of the year."  
It may make sense for your school to align your cycles to when you will have benchmark data.
Example:
4.1 of 5 by 10/22/2014 - Presenting Instructional Content Indicator (School Walkthroughs)</t>
      </text>
    </comment>
    <comment authorId="0" ref="I31">
      <text>
        <t xml:space="preserve">How much do you expect your short-term baseline do grow by the end of your first designated improvement planning cycle?  Think in shorter intervals of time than "by the end of the year."  
It may make sense for your school to align your cycles to when you will have benchmark data.
Example:
4.1 of 5 by 10/22/2014 - Presenting Instructional Content Indicator (School Walkthroughs)</t>
      </text>
    </comment>
  </commentList>
</comments>
</file>

<file path=xl/comments4.xml><?xml version="1.0" encoding="utf-8"?>
<comments xmlns:r="http://schemas.openxmlformats.org/officeDocument/2006/relationships" xmlns="http://schemas.openxmlformats.org/spreadsheetml/2006/main">
  <authors>
    <author/>
  </authors>
  <commentList>
    <comment authorId="0" ref="C5">
      <text>
        <t xml:space="preserve">What will it take to operationalize your strategy?  Backwards map here by your strategy into smaller, individual action steps.</t>
      </text>
    </comment>
    <comment authorId="0" ref="E5">
      <text>
        <t xml:space="preserve">Use the pull down menu in each cell  below (see down arrow) to select the appropriate names.  
Names can be adjusted by going to "Data" and then "Validation."  
You can adjust the list of names for your school.</t>
      </text>
    </comment>
    <comment authorId="0" ref="J5">
      <text>
        <t xml:space="preserve">District support will be available to help you with planning for your short-term monitoring.</t>
      </text>
    </comment>
    <comment authorId="0" ref="D6">
      <text>
        <t xml:space="preserve">Easy access to calendar:
Double click in each cell 
below to pull up and select from a calendar.
</t>
      </text>
    </comment>
    <comment authorId="0" ref="I6">
      <text>
        <t xml:space="preserve">Each team member designated as responsible/accountable for each action step:
Enter in a value between 1-4 complete per action reflecting if the action step has not been started, implementation is in progress, implementation is ongoing with fidelity, or is complete.</t>
      </text>
    </comment>
  </commentList>
</comments>
</file>

<file path=xl/comments5.xml><?xml version="1.0" encoding="utf-8"?>
<comments xmlns:r="http://schemas.openxmlformats.org/officeDocument/2006/relationships" xmlns="http://schemas.openxmlformats.org/spreadsheetml/2006/main">
  <authors>
    <author/>
  </authors>
  <commentList>
    <comment authorId="0" ref="C11">
      <text>
        <t xml:space="preserve">Difference between observed growth and projected growth. A zero indicates the school met projection exactly.
Additional information available on NWEA's Growth Summary Reports.</t>
      </text>
    </comment>
    <comment authorId="0" ref="N11">
      <text>
        <t xml:space="preserve">Difference between observed growth and projected growth. A zero indicates the school met projection exactly.
Additional information available on NWEA's Growth Summary Reports.</t>
      </text>
    </comment>
    <comment authorId="0" ref="C17">
      <text>
        <t xml:space="preserve">Difference between observed growth and projected growth. A zero indicates the school met projection exactly.
Additional information available on NWEA's Growth Summary Reports.</t>
      </text>
    </comment>
    <comment authorId="0" ref="N17">
      <text>
        <t xml:space="preserve">Difference between observed growth and projected growth. A zero indicates the school met projection exactly.
Additional information available on NWEA's Growth Summary Reports.</t>
      </text>
    </comment>
    <comment authorId="0" ref="C23">
      <text>
        <t xml:space="preserve">Difference between observed growth and projected growth. A zero indicates the school met projection exactly.
Additional information available on NWEA's Growth Summary Reports.</t>
      </text>
    </comment>
    <comment authorId="0" ref="N23">
      <text>
        <t xml:space="preserve">Difference between observed growth and projected growth. A zero indicates the school met projection exactly.
Additional information available on NWEA's Growth Summary Reports.</t>
      </text>
    </comment>
  </commentList>
</comments>
</file>

<file path=xl/sharedStrings.xml><?xml version="1.0" encoding="utf-8"?>
<sst xmlns="http://schemas.openxmlformats.org/spreadsheetml/2006/main" count="1601" uniqueCount="829">
  <si>
    <t>SEED Instructional Model Rubric</t>
  </si>
  <si>
    <t>School Improvement Plan (SIP)</t>
  </si>
  <si>
    <t>SEED Foundation</t>
  </si>
  <si>
    <t>COMPONENT</t>
  </si>
  <si>
    <t>UNSATISFACTORY</t>
  </si>
  <si>
    <t>BASIC</t>
  </si>
  <si>
    <t>PROFICIENT</t>
  </si>
  <si>
    <t>DISTINGUISHED</t>
  </si>
  <si>
    <t>Clear Learning Goals</t>
  </si>
  <si>
    <t>SIP Schoolwide Academic Planner (Required for all schools and innovative programs)</t>
  </si>
  <si>
    <t>The learning goals are not explicitly stated. Students are not clear about what they are supposed to be learning in the lesson or why they are learning it. The teacher does not measure mastery of learning at the end of the lesson because the learning goals are unclear.</t>
  </si>
  <si>
    <t>The learning goals are explicitly stated either orally or in writing, but the teacher does not link the learning goals to students’ prior knowledge or to the larger curriculum. The learning goals reflect the interests of only some students. The teacher identifies only one strategy for achieving the learning goals and does not acknowledge that other strategies exist. The teacher measures mastery of the learning goals for only some students in the class.</t>
  </si>
  <si>
    <t>The learning goals are stated clearly both orally and in writing. The teacher intentionally links the learning goals to students’ prior knowledge and to the larger curriculum. The learning goals reflect student interests. The teacher identifies and explains multiple, specific strategies that might be used to achieve the goals. The teacher measures mastery of the learning goals by the end of the lesson.</t>
  </si>
  <si>
    <t>The learning goals are stated clearly both orally and in writing. The teacher checks for student understanding of the learning goals. The teacher skillfully links the learning goals to students’ prior knowledge and to the larger curriculum. The teacher also explains how the learning goals have meaning beyond the curriculum. The learning goals reflect student interests. Students help explain the learning goals to their classmates and suggest strategies that might be used to achieve the goals. The teacher explains exactly how mastery of the learning goals will be measured and students self-assess their level of mastery.</t>
  </si>
  <si>
    <t>Models of Effective Practice</t>
  </si>
  <si>
    <t>The teacher makes no attempt to show students what mastery of the learning goals looks like.</t>
  </si>
  <si>
    <t>The teacher explains what mastery of the learning goals looks like at some point during the lesson. The teacher models effective practice either through a demonstration or an exemplar, but the model is not done skillfully. Mastery is modeled for the final product, but not for the process. The teacher does not check to ensure that students understand what mastery looks like.</t>
  </si>
  <si>
    <t>The teacher shows students exactly what mastery of the learning goals looks like before students begin working. The teacher uses a demonstration, an exemplar, or a rubric to show mastery. Mastery is modeled for the product and some parts of the process. The teacher checks to ensure that students understand what mastery looks like.</t>
  </si>
  <si>
    <t>The teacher shows students exactly what mastery of the learning goals looks like before students begin working. The teacher uses multiple demonstrations, exemplars, and/or rubrics to show mastery. Mastery is modeled for all steps in the process as well as for the final product. The teacher uses students and their work to model effective practice. The teacher checks to ensure that students understand what mastery looks like.</t>
  </si>
  <si>
    <t>Guided Practice</t>
  </si>
  <si>
    <t>The lesson does not require students to apply new concepts, knowledge, and skills to authentic tasks. The learning goals are not broken into chunks; instead, students are introduced to the new material all at once. Students do not practice applying the new concepts and/or skills within the lesson.</t>
  </si>
  <si>
    <t>The lesson requires all students to apply new concepts, knowledge, and skills to authentic tasks. The teacher attempts to break the learning goals into chunks, but students practice multiple parts at once. The teacher provides only one opportunity for practice before moving to independent practice. The lesson does not increase in complexity from beginning to end. The guided practice problems are partially aligned with what students will have to do independently later in the lesson.</t>
  </si>
  <si>
    <t>The lesson requires all students to apply new concepts, knowledge, and skills to authentic tasks. The teacher breaks learning goals into small, manageable chunks, and students practice each part individually. The teacher provides several opportunities for practice. The lesson is designed so that students work on increasingly complex tasks. The guided practice problems are fully aligned with what students will have to do independently later in the lesson.</t>
  </si>
  <si>
    <t>The lesson requires all students to apply new concepts, knowledge, and skills to authentic tasks. The teacher breaks learning goals into small, manageable chunks, and students practice each part individually. The teacher provides many opportunities for practice and ensures mastery at each step of the process before moving on to the next step. The lesson is designed so that students work on increasingly complex tasks. The guided practice problems are fully aligned with what students will have to do independently later in the lesson.</t>
  </si>
  <si>
    <t>Checks for Understanding</t>
  </si>
  <si>
    <t>The teacher does not use any specific methods to check for understanding. Students do not appear to be aware of the assessment criteria, and there is little or no monitoring of student learning. Students do not engage in self-assessment.</t>
  </si>
  <si>
    <t>The teacher uses at least one method to check for understanding, but it is unclear if it is an effective method. The teacher checks for understanding in only some parts of the lesson. Students appear to be only partially aware of the assessment criteria, and the teacher monitors student learning for the whole group. Questions and assessments are rarely used to diagnose evidence of learning. Few students engage in self-assessment.</t>
  </si>
  <si>
    <t>SEED Core Model</t>
  </si>
  <si>
    <t>The teacher uses a variety of effective methods to check for understanding in most parts of the lesson. Students appear to be aware of the assessment criteria, and the teacher monitors student learning for the whole group. Questions and assessments are regularly used to diagnose evidence of learning. Some students engage in self-assessment.</t>
  </si>
  <si>
    <t>The teacher uses a variety of effective methods to check for understanding throughout the entire lesson. Assessment is fully integrated into instruction, through extensive use of formative assessment. Students appear to be aware of, and there is some evidence that they have contributed to, the assessment criteria. Questions and assessments are regularly used to diagnose evidence of learning by individual students. Students self-assess and monitor their own progress.</t>
  </si>
  <si>
    <t>Effective Feedback</t>
  </si>
  <si>
    <t>Teacher either does not provide feedback or provides very little feedback of poor quality. The teacher does not adjust instruction to clear up student misunderstandings.</t>
  </si>
  <si>
    <t>Teacher provides general feedback to the whole group. The teacher attempts to adjust instruction for the whole group to address patterns in students’ misunderstandings, but the adjustments are only effective for a few students.</t>
  </si>
  <si>
    <t>Teacher provides accurate and specific feedback to the whole group and to some individual students. The teacher effectively adjusts instruction for the whole group to address patterns in students’ misunderstandings. There is evidence that the instructional adjustments advance learning for most students.</t>
  </si>
  <si>
    <t>Planning 
Tools</t>
  </si>
  <si>
    <t>A variety of forms of feedback, from both teacher and peers, is accurate and specific and advances learning for individual students as well as for the whole group. The teacher successfully differentiates instruction to address individual students’ misunderstandings.</t>
  </si>
  <si>
    <t>SIP Academic Planner
(Priority/Focus)</t>
  </si>
  <si>
    <t>1a. SEED Vision: Excellence in Student Achievement</t>
  </si>
  <si>
    <t>Schoolwide SIP Academic Planner</t>
  </si>
  <si>
    <t>SEED's broad approach to acheiving desired student and graduate outcomes.  The SEED Core Model is based upon philosophies, beliefs, and frameworks aligned to evidence based approaches and interventions with the goal of standardizing these approaches across the network.</t>
  </si>
  <si>
    <t>Root Cause Tools</t>
  </si>
  <si>
    <t>1b. School Vision:</t>
  </si>
  <si>
    <t xml:space="preserve">2a.  SEED Mission: Providing Outstanding Educational Opportunities Through Shared, Committed Responsibility </t>
  </si>
  <si>
    <t>2b. School Mission or Mantra:</t>
  </si>
  <si>
    <t>Subgroup or Improvement Focus:</t>
  </si>
  <si>
    <t>✔︎</t>
  </si>
  <si>
    <t>Bottom 25%</t>
  </si>
  <si>
    <t>Top 75%</t>
  </si>
  <si>
    <t>Assessments &amp; Data Tracking Systems</t>
  </si>
  <si>
    <t>Management
&amp; Monitoring
Tools</t>
  </si>
  <si>
    <t>3. What is our current reality?</t>
  </si>
  <si>
    <t>Planning and Monitoring
(Short-Term Cycles)</t>
  </si>
  <si>
    <t>Project Planner &amp; Monitoring</t>
  </si>
  <si>
    <t>INEFFECTIVE</t>
  </si>
  <si>
    <t>MINIMALLY EFFECTIVE</t>
  </si>
  <si>
    <t xml:space="preserve">PARCC - Statewide Assessment given to all grades 6-8, and 10 students that assesses each student's' mastery of college and career readiness grade level standards in DC and Maryland. </t>
  </si>
  <si>
    <t>FUNCTIONAL</t>
  </si>
  <si>
    <t>EFFECTIVE</t>
  </si>
  <si>
    <t>Rigorous Curriculum</t>
  </si>
  <si>
    <t>Few daily lessons in the core content areas are fully aligned to state standards; few lessons are internally aligned, defined as alignment between the learning objective, the learning activity, and the assessment; few learning tasks are aligned to the state assessment and standards and include a model, multiple opportunities for practice, and feedback on performance; few students complete a college preparatory curriculum as defined by SEED</t>
  </si>
  <si>
    <t>Some daily lessons in the core content areas are fully aligned to state standards; some lessons are internally aligned, defined as alignment between the learning objective, the learning activity, and the assessment; some learning tasks are aligned to the state assessment and standards and include a model, multiple opportunities for practice, and feedback on performance; some students complete a college preparatory curriculum as defined by SEED</t>
  </si>
  <si>
    <t>Most daily lessons in the core content areas are fully aligned to state standards; most lessons are internally aligned, defined as alignment between the learning objective, the learning activity, and the assessment; most learning tasks are aligned to the state assessment and standards and include a model, multiple opportunities for practice, and feedback on performance; most students complete a college preparatory curriculum as defined by SEED</t>
  </si>
  <si>
    <t>All daily lessons in the core content areas are fully aligned to state standards; all lessons are internally aligned, defined as alignment between the learning objective, the learning activity, and the assessment; all learning tasks are aligned to the state assessment and standards and include a model, multiple opportunities for practice, and feedback on performance; all students complete a college preparatory curriculum as defined by SEED</t>
  </si>
  <si>
    <t xml:space="preserve">High Quality Instruction </t>
  </si>
  <si>
    <t xml:space="preserve">Few staff members understand the characteristics of high quality instruction and can describe them in the same ways; few lessons include the elements of effective instruction, including a clear learning objective, background/purpose of the lesson, modeling by the teacher, guided practice with checks for understanding (and adjustments to instruction when necessary), independent practice, and assessment; a wide variety of formative student learning data is used to plan, deliver, and adjust instruction in only a few classrooms; few learning tasks require students to use higher order thinking skills, including analyzing, synthesizing, evaluating, and/or creating. </t>
  </si>
  <si>
    <t xml:space="preserve">Some staff members understand the characteristics of high quality instruction and can describe them in the same ways; some lessons include the elements of effective instruction, including a clear learning objective, background/purpose of the lesson, modeling by the teacher, guided practice with checks for understanding (and adjustments to instruction when necessary), independent practice, and assessment; a wide variety of formative student learning data is used to plan, deliver, and adjust instruction in some classrooms; some learning tasks require students to use higher order thinking skills, including analyzing, synthesizing, evaluating, and/or creating. </t>
  </si>
  <si>
    <t xml:space="preserve">Most staff members understand the characteristics of high quality instruction and can describe them in the same ways; most lessons include the elements of effective instruction, including a clear learning objective, background/purpose of the lesson, modeling by the teacher, guided practice with checks for understanding (and adjustments to instruction when necessary), independent practice, and assessment; a wide variety of formative student learning data is used to plan, deliver, and adjust instruction in most classrooms; most learning tasks require students to use higher order thinking skills, including analyzing, synthesizing, evaluating, and/or creating. </t>
  </si>
  <si>
    <t xml:space="preserve">All staff members understand the characteristics of high quality instruction and can describe them in the same ways; all lessons include the elements of effective instruction, including a clear learning objective, background/purpose of the lesson, modeling by the teacher, guided practice with checks for understanding (and adjustments to instruction when necessary), independent practice, and assessment; a wide variety of formative student learning data is used to plan, deliver, and adjust instruction in all classrooms; all learning tasks require students to use higher order thinking skills, including analyzing, synthesizing, evaluating, and/or creating. </t>
  </si>
  <si>
    <t>Literacy for All</t>
  </si>
  <si>
    <t>Few lessons provide students with opportunities to read, write, and/or discuss text; few lessons provide explicit literacy instruction and/or support; few students take an evidence-based and reliable reading assessment at least two times per year to assess individual student needs; few students who are behind grade level in reading are enrolled in evidence-based reading intervention programs; few students receive explicit writing instruction which includes frequent opportunities to write across content areas, multiple opportunities to write to an audience beyond the teacher, multiple opportunities to engage in the writing process, and models for all extended writing assignments</t>
  </si>
  <si>
    <t>Some lessons provide students with opportunities to read, write, and/or discuss text; some lessons provide explicit literacy instruction and/or support; some students take an evidence-based and reliable reading assessment at least two times per year to assess individual student needs; some students who are behind grade level in reading are enrolled in evidence-based reading intervention programs; some students receive explicit writing instruction which includes frequent opportunities to write across content areas, multiple opportunities to write to an audience beyond the teacher, multiple opportunities to engage in the writing process, and models for all extended writing assignments</t>
  </si>
  <si>
    <t>Most lessons provide students with opportunities to read, write, and/or discuss text; most lessons provide explicit literacy instruction and/or support; most students take an evidence-based and reliable reading assessment at least two times per year to assess individual student needs; most students who are behind grade level in reading are enrolled in evidence-based reading intervention programs; most students receive explicit writing instruction which includes frequent opportunities to write across content areas, multiple opportunities to write to an audience beyond the teacher, multiple opportunities to engage in the writing process, and models for all extended writing assignments</t>
  </si>
  <si>
    <t>All lessons provide students with opportunities to read, write, and/or discuss text; all lessons provide explicit literacy instruction and/or support; all students take an evidence-based and reliable reading assessment at least two times per year to assess individual student needs; all students who are behind grade level in reading are enrolled in evidence-based reading intervention programs; all students receive explicit writing instruction which includes frequent opportunities to write across content areas, multiple opportunities to write to an audience beyond the teacher, multiple opportunities to engage in the writing process, and models for all extended writing assignments</t>
  </si>
  <si>
    <t>FSA - Statewide Assessment given to all Florida students that measures students' achievement of Florida's education standards.</t>
  </si>
  <si>
    <t>MAP Growth - Network Assessment given to all 6-10 students that assesses a student's proficiency and growth aligned to the school's state standards.</t>
  </si>
  <si>
    <t>4. What are we going to do about it?</t>
  </si>
  <si>
    <t>Quarterly Progress Monitoring
(Medium-  &amp; Long-Term Goals)</t>
  </si>
  <si>
    <t>Quarterly Progress Monitoring</t>
  </si>
  <si>
    <t>Common Formative and Summative Assessments - Teacher created assessments aligned with the states Academic Standards for each unit of study on the school's curriculum maps.</t>
  </si>
  <si>
    <t>5. How will we know if it's working?</t>
  </si>
  <si>
    <t>6. What is our target?</t>
  </si>
  <si>
    <t>7. Our ultimate goal?</t>
  </si>
  <si>
    <t>Optional  
Supporting
Tools</t>
  </si>
  <si>
    <t xml:space="preserve">SIP Culture &amp; Climate Planner
</t>
  </si>
  <si>
    <t>Schoolwide SIP Culture &amp; Climate Planner</t>
  </si>
  <si>
    <t>SIP Social Emotional Planner</t>
  </si>
  <si>
    <t>Schoolwide SIP Social - Emotional Planner</t>
  </si>
  <si>
    <t xml:space="preserve">3a. Baseline: </t>
  </si>
  <si>
    <t>SEED SIP 2019-2020
School Effectiveness Rubric</t>
  </si>
  <si>
    <t>4a. Strategy 1:</t>
  </si>
  <si>
    <t>DOMAIN 1: QUALITY INSTRUCTIONAL ENVIRONMENT FOR IMPROVED STUDENT ACHIEVEMENT AT SEED</t>
  </si>
  <si>
    <t>DOMAIN 2: QUALITY INSTRUCTIONAL ENVIRONMENT FOR IMPROVED STUDENT ACHIEVEMENT AT SEED</t>
  </si>
  <si>
    <t>5a. Short-Term Checkpoint Metrics:</t>
  </si>
  <si>
    <t>Sub-Domain</t>
  </si>
  <si>
    <t>ELA SMART GOAL:</t>
  </si>
  <si>
    <t>Unsatisfactory</t>
  </si>
  <si>
    <t>Basic</t>
  </si>
  <si>
    <t>Proficient</t>
  </si>
  <si>
    <t>Distinguished</t>
  </si>
  <si>
    <t># more</t>
  </si>
  <si>
    <t>Questions for Reflection</t>
  </si>
  <si>
    <t>1.1 Instructional Leadership
-Instructional vision 
-Instructional teams 
-Teacher leadership 
-Professional development 
-Results of teacher observations</t>
  </si>
  <si>
    <t>School’s instructional vision is incomplete and/or there are notable departures from the SIP. Teacher observations may be infrequent or not used to support growth.</t>
  </si>
  <si>
    <t xml:space="preserve"> </t>
  </si>
  <si>
    <t>School’s instructional vision is partially backwards designed and may reference the SIP. Teacher observations only sometimes yield actionable steps and professional development.</t>
  </si>
  <si>
    <t>School’s instructional vision is largely backwards designed and aligned to the SIP. Teacher observations often yield actionable steps and professional development, which may be supported by teacher leadership and instructional teams to achieve growth.</t>
  </si>
  <si>
    <t>School’s instructional vision is backwards designed and tightly aligned to the SIP. Systematic teacher observations consistently yield actionable steps and professional development supported by teacher leadership and highly collaborative and flexible instructional teams, ensuring consistent growth towards goals.</t>
  </si>
  <si>
    <t>SIP Schoolwide Improvement Planner (Academic)</t>
  </si>
  <si>
    <t>7a. SEED Ultimate Goal:</t>
  </si>
  <si>
    <t>WE HELP UNDERSERVED STUDENTS REALIZE THEIR POTENTIAL AND FULFILL THEIR DREAMS OF COLLEGE GRADUATION THROUGH A UNIQUE, COLLEGE-PREP PUBLIC BOARDING SCHOOL MODEL.</t>
  </si>
  <si>
    <t>2a. SEED Mission: Enriching Academics, 24 hour Learning, and College Support</t>
  </si>
  <si>
    <t xml:space="preserve">○ What is your vision for where instruction at the school is headed and how it will get there?  How is related to the SIP?
○ How does the school define academic rigor?
○ What efforts have been made to increase the rigor?  
○ What gets in the way of increasing the instructional rigor?
○ What do you see as the relationship between your teacher teams and instruction within the school?
○ What is the professional development (PD) schedule?  
○ What types of PD are offered?  
○ How are the PD offerings chosen?
○ How is professional development aligned to school goals?  
○ To what data tells you about your students? To the instructional vision for the school? 
○ How do you address teachers’ instructional needs?
○ How do you see instruction in the building changing as a result of classroom observations and other forms of feedback?
○ How do you hold teachers accountable for student achievement?
○ What are the instructional norms and expectations across all classrooms (e.g. posting objectives)?
○ How effective are teacher teams?  How important are they for instruction in the school?
</t>
  </si>
  <si>
    <t>1.2 Curriculum and Standards
-Standards-driven curriculum 
-Horizontal and vertical alignment 
-Standards-driven assessments and plans</t>
  </si>
  <si>
    <t>2b. SEED MD's Mission or Mantra:</t>
  </si>
  <si>
    <t>Curriculum and assessments may be unsuccessfully aligned in many cases. There are significant gaps in planning – horizontally, vertically, or both. Standards be missing or improperly prioritized. Planning materials are unlikely to yield high levels of cognitive rigor for students.</t>
  </si>
  <si>
    <t>By 2028, we commit to serving 3,000 more students at SEED schools across the country, reaching 2,000 students through our support of the public boarding model, and impacting 10,000 students through our College Transition &amp; Success expertise. We are also committed to ensuring that SEED students earn high school diplomas and college degrees at higher rates than their peers.</t>
  </si>
  <si>
    <t>Curriculum and assessments are sometimes aligned. Best practices of planning including backwards planning, scaffolding and/or spiraling are evident in some curriculum artifacts. Some content planned in the building includes student practice at the higher levels of cognitive rigor.</t>
  </si>
  <si>
    <t>Curriculum and assessments are largely aligned. Best practices of planning including backwards planning, scaffolding and spiraling are usually evident in curriculum artifacts. Most content planned includes heavy student practice at the higher levels of cognitive rigor.</t>
  </si>
  <si>
    <t>Curriculum and assessments are successfully aligned vertically and horizontally. Backwards planned and scaffolded with priority areas spiraled throughout each stage of planning, curriculum and assessments are mapped to reinforce and challenge students with content that leads to achievement at the highest skill levels of cognitive rigor.</t>
  </si>
  <si>
    <t>○ How would you rate the school right now on its implementation of standards-based curricula?
○ To what extent do you feel teachers reach the highest levels of Bloom’s Taxonomy in their planning?  
○ What percentage of teachers reaches synthesis and evaluation?
○ How is curriculum coordinated within and across grade levels?
○ How is your school working towards the transition to the new Indiana state standards and ensuring curricular alignment?
○ In what ways are teachers supported in developing an understanding of the standards and expectations of students in grades adjacent to those they teach?</t>
  </si>
  <si>
    <t>22% (55/251) of students in grades 6-10 passed BOTH the ELA and Math sections of PARCC in 2017.</t>
  </si>
  <si>
    <t>1.3 Data-Driven Instruction
-Use of interim assessments 
-Data analysis by teacher teams 
-Data analysis by leadership teams</t>
  </si>
  <si>
    <t>Interim assessments are not given and/or yield inaccurate data. Data is inconsistently or inaccurately collected and/or not integrated as a fundamental part of the instructional process in the school or on some instructional teams.</t>
  </si>
  <si>
    <t>Some interim assessments yield some accurate data about the progress of some students relative to some learning targets. Only some staff regularly analyzes data to make instructional decisions.</t>
  </si>
  <si>
    <t>Interim assessments usually yield accurate data about student progress. Most staff analyzes data to make instructional decisions.</t>
  </si>
  <si>
    <t>Interim assessments are designed to yield data that pinpoint student understanding and breakdowns. Teachers and leadership teams systematically and accurately analyze data to strategically target all instructional decisions to meet goals.</t>
  </si>
  <si>
    <t>○ What are your expectations of PLC or common planning time and/or community of practice?
○ How is use of PLC or common planning time aligned to school goals?
○ What guides your data analysis?
○ What do you do as a result of data analysis?</t>
  </si>
  <si>
    <t>1.4 Delivery of Instruction
-Instructional vision in action 
-Rigor 
-Student engagement 
-Instructional time 
-Differentiation</t>
  </si>
  <si>
    <t>Teachers do not consistently channel the instructional vision of the school in classrooms. Engagement and/or rigor lack.</t>
  </si>
  <si>
    <t>Some teachers bring elements of the instructional vision to the classroom through attempting some strategies for pacing and rigor. Only some teachers engage most students in higher levels of thinking.</t>
  </si>
  <si>
    <t>Many teachers bring many elements of the instructional vision to the classroom where they employ strategies for pacing and rigor. Teachers engage most students in higher levels of thinking but may miss some opportunities to push the class or individuals.</t>
  </si>
  <si>
    <t>Teachers consistently bring the instructional vision to life in classrooms where they strategically and nimbly deliver rigorous lessons that maximize time. Teachers employ a wide range of strategies to engage all students in the highest levels of thinking (that each individual learner is capable of given grade, course, time of year and IEP).</t>
  </si>
  <si>
    <t>○ To what extent do you feel that instruction at this school is academically rigorous?  
○ To what extent do you feel teachers reach the highest levels of Bloom’s Taxonomy during instruction?  
○ What percentage of teachers reaches synthesis and evaluation?  
○ Are all students receiving rigorous instruction?
○ How much of the school’s instructional vision do you see playing out in classrooms?
○ What modes of instruction do you see teachers using in the classroom: teacher-directed, small group, blended learning, independent, etc.?  
○ Do students seem engaged in instruction?
○ How would you describe student behavior in classrooms?  
○ What options/supports do teachers have for handling students who are disrupting the classroom?   
○ What evidence of differentiation do you see when you walk into classrooms (in content, process, product)? 
○ How do teachers check for student understanding?  
○ What types of formative assessment do you see in use?</t>
  </si>
  <si>
    <t>3. WHAT is our current reality?</t>
  </si>
  <si>
    <t>Instructional Walkthrough Results 
(Indicator: Assessing for Understanding)</t>
  </si>
  <si>
    <t>65% (195/300) of students in grades 7-10 will pass the ELA section of PARCC 2019.</t>
  </si>
  <si>
    <t>DOMAIN 2: CONDITIONS FOR EXCELLENCE IN CULTIVATING STUDENT COMPETENCIES</t>
  </si>
  <si>
    <t>1`</t>
  </si>
  <si>
    <t>DOMAIN 3: CONDITIONS FOR EXCELLENCE IN CULTIVATING STUDENT COMPETENCIES</t>
  </si>
  <si>
    <t>Ineffective</t>
  </si>
  <si>
    <t>Minimally Effective</t>
  </si>
  <si>
    <t>Functional</t>
  </si>
  <si>
    <t>Effective</t>
  </si>
  <si>
    <t>2.1 Positive Climate and Culture
-Communication through crisis 
-Continuous learning culture 
-Student celebrations 
-High student expectations 
-Safety Student-friendly campus environment</t>
  </si>
  <si>
    <t>Leadership ineffectively fosters a positive climate and culture for staff and students. There may be significant missed opportunities to address concerns, model and/or prioritize continuous learning, and/or celebrate success. School rules are not consistently enforced.
(Note: If students are unsafe or unsupported, the sub-domain of Positive Climate and Culture is fundamentally Ineffective regardless of other descriptors or evidence.)</t>
  </si>
  <si>
    <t>Leadership sometimes fosters a positive climate and culture for staff. Leadership only sometimes addresses concerns, models and prioritizes continuous learning, and/or celebrates success. School rules are enforced for students by most staff, but there may be inconsistencies that lead to different expectations for different students and/or different instances. Students are safe and most receive some support.</t>
  </si>
  <si>
    <t>Leadership fosters a largely positive climate and culture for staff and students under most circumstances. Leadership addresses most concerns, models and prioritizes continuous learning, and celebrates success. School rules are fairly and consistently enforced for students by most staff to help everyone meet expectations. All students are safe and supported in a way that fosters learning.</t>
  </si>
  <si>
    <t>Leadership proactively and effectively fosters a positive climate and culture for staff and students. Leadership consistently addresses concerns, models and prioritizes continuous learning, and celebrates success. School rules are fairly and consistently enforced for all students by all staff to help everyone meet high expectations. All students are safe and supported by environments and teams in a way that maximizes learning.</t>
  </si>
  <si>
    <t xml:space="preserve">○ How does the school celebrate students?
○ How does the school celebrate staff?
○ How would you describe staff morale and culture?
○ How would you describe student behavior at this school? </t>
  </si>
  <si>
    <t>2.2 High School Persistence
-DAPS 
-Network Writing 
-Shared belief in college going culture 
-Potrait of a SEED Graduate</t>
  </si>
  <si>
    <t xml:space="preserve">Leadership fails to develop a plan for the DAPS and Network writing. Students and staff are not aligned on a shared belief on a college going atmoshere. Leadership ineffectively cultivate a culture for students to embody the potrait of a SEED graduate. </t>
  </si>
  <si>
    <t>Leadership has a plan for the DAPS and Network writing but infrequently develops it a school-wide initiative. As a result, only some staff members and students have exhibited success in this as a component to the college-going culture of SEED. There may be gaps in staff facilitating the skills and attitudes of a SEED graduate.</t>
  </si>
  <si>
    <t xml:space="preserve">Leadership has developed a plan for the DAPS and Network writing and invites shared responsibility and accountability for this hallmark of SEED. As a result, most staff members act on the belief that student learning and behavior will lead them to a 4-year college. Staff set, share and model high professional expectations in supporting student in embodying the portrait of a SEED graduate. </t>
  </si>
  <si>
    <t xml:space="preserve">Leadership intentionally fosters shared responsibility and accountability for DAPS and Nework Writing success. As a result, all staff members act on the belief that student learning and behavior is their collective responsibility and that all students will matriculate to a 4-year college . Staff set, share and model high professional expectations for themselves, their colleagues and their students to exemplify the charteristics, skills and attitudes of a SEED graduate. </t>
  </si>
  <si>
    <t>○ How do you see students and teachers taking ownership of students’ academic achievement?
○ Do all staff members believe that all students can and will succeed in a 4-year college?
○ How do we cultivate the Portrait of a SEED graduate in all aspects of our 24-hour boarding model?
○ What are steps to support all students success in the Network Writing and DAPS?</t>
  </si>
  <si>
    <t>2.3 College Readiness
-Family and student life involvement in student learning 
-AP classes support - ACT Preparation
-Involvement in school activities 
-Academic communication with families</t>
  </si>
  <si>
    <t xml:space="preserve">School misses significant opportunities to involve families and the broader community in reaching their college readiness goals; the school may not consistently update parents. Does not have a solid plan for AP course offerings.  Inconsistent practices with student life and the day boarding program.  ACT preparation is limited. </t>
  </si>
  <si>
    <t xml:space="preserve">School only sometimes includes community members and families in supporting students by inviting involvement and sharing information with families. The school has some AP courese that are offered to students, but support is limited for achieving a passing score.  Student life provides provides adequate support that mirrors student learning in the day boarding. ACT preparation is adequate. </t>
  </si>
  <si>
    <t xml:space="preserve">School often includes community members and families in supporting students by inviting involvement and usually sharing information with families. The AP course offerings are substantial and is rigorous in preparation.  Student life's supports are symbiotic with the day boarding program.  ACT preparation is comprehensive in design. </t>
  </si>
  <si>
    <t>School strategically includes all community members in cultivating a culture of high expectations for student learning and support by both inviting involvement and support to reach goals and keeping families in the loop.  AP course offereings and preparation are robust in leading all students to successful completion in gaining college credit. Student life's supports are aligned totally to the tenets of the day boarding program.  ACT preparation is compehensive and leads to scores about the target.</t>
  </si>
  <si>
    <t>○ How intentionally do you involve family and community members in the school’s work?
○ What modes of communication does the school use to reach families and community members? 
○ To what extent is day boarding and student life's communication centered around student achievement and social emotional needs?
○ How can the school expand thier AP course offerings to present opportunities for students to gain college credit prior to enrollment? 
○ How can the school design an ACT prep culture that propels a student's readiness for the exam?</t>
  </si>
  <si>
    <t>Will this help us ensure every student at every grade level is on track to graduate ready for college or career?</t>
  </si>
  <si>
    <t>Schoolwide ELA Baseline:</t>
  </si>
  <si>
    <t>DOMAIN 3: STRATEGIC APPROACH FOR STUDENT ACHIEVEMENT AFTER SEED</t>
  </si>
  <si>
    <t>Schoolwide Math Baseline:</t>
  </si>
  <si>
    <t>DOMAIN 4: STRATEGIC APPROACH FOR STUDENT ACHIEVEMENT AFTER SEED</t>
  </si>
  <si>
    <t>4a. Strategy/Intervention 1:</t>
  </si>
  <si>
    <t>3.1 College Persistence
-Enrollment in four-year green or yellow college   
-Staff placement for student support 
-Consistent College Enrollment 
-Earning 20 college credits within first year</t>
  </si>
  <si>
    <t>Baseline:</t>
  </si>
  <si>
    <t xml:space="preserve">3.2 College Graduation Rate </t>
  </si>
  <si>
    <t>5a. Benchmarks for Progress for Strategy/Intervention 1:</t>
  </si>
  <si>
    <t>Goal:</t>
  </si>
  <si>
    <t>ELA SMART (MCAP) GOAL:</t>
  </si>
  <si>
    <t>Math SMART GOAL:</t>
  </si>
  <si>
    <t>61.7% (185/300) of students in grades 6-10 passed the ELA section of PARCC 2018.</t>
  </si>
  <si>
    <t xml:space="preserve">In grades 6-12, 79% of students scored a zero on the reading comprehension portion of the 2019 EOY Writing assessment; 82% of students in grades 6-12 scored a zero on the Written Expression portion. Students in grades 6 -8 ELA exceeded the Spring MAP proficiency projections by 8 -16%.  Students in grades 6 -8 mathematics exceeded the Spring MAP proficiency projections by 6 -15%. An average of 45% of our students approached, met or exceeded expectations as demonstrated by their ELA performance.  An average of 40% of our students approached, met or exceeded expectations as demonstrated by their mathematics performance.  There was a significant reduction in the number of students who did not meet expectations (Level 1). ELA proficiency rates in grades 6 – 8 increased 2017 -18 vs. 2018 -19.  8th grade ELA, and 7th &amp; 8tth grade mathematics demonstrated the largest proficiency gains (+14 -15%).  Students in grades 7 – 10 demonstrated increased proficiency in mathematics. Grade 6 mathematics has the most students who demonstrated Level I performance (31%). In ELA, 15 – 31% percent of our students demonstrated Level I performance. In mathematics, 16 – 31% of our students demonstrated Level I performance. Grade 10 ELA performance has declined over the past three years and remained static this year. There was a decline in proficiency in grade 6 mathematics (-3%). Percentage of male students receiving proficient scores in ELA and math are lower than the percentage of female students.
</t>
  </si>
  <si>
    <t>55% (165/300) of students in grades 6-10 passed the Math section of PARCC 2018.</t>
  </si>
  <si>
    <t xml:space="preserve">Ongoing literacy-focused professional development. </t>
  </si>
  <si>
    <t>2.01 of 5 on "Assessing for Understanding" portion of walkthrough results</t>
  </si>
  <si>
    <t>3.01 of 5 by the end of our first cycle ending on (date)</t>
  </si>
  <si>
    <t>DOMAIN 4: HIGHLY EFFECTIVE SYSTEMS, EXECUTION, &amp; ORGANIZATIONAL HEALTH</t>
  </si>
  <si>
    <t>60% (181/300) of students in grades 7-10 will pass the math section of PARCC 2019.</t>
  </si>
  <si>
    <t>Writing Windows 2.0 is a comprehensive benchmark and instructional improvement system designed by SEED School of Maryland. BOY, MOY and EOY, SEED MD students in grades 6- 12 participates in a timed independent research - writing simulation task. The task assesses students reading comprension and written expression. Specifically, it gives teachers and students information about students ability to "demonstrate independence in reading complex texts, and writing and speaking about them and engage in argument from evidence" (personal communication, Maryland State Standards, August 29, 2019). After each assessment, teacher teams participate in a blind scoring process and create instructional plans to meet the unique needs of each learner.</t>
  </si>
  <si>
    <t>DOMAIN 1: HIGHLY EFFECTIVE SYSTEMS, EXECUTION, &amp; ORGANIZATIONAL HEALTH</t>
  </si>
  <si>
    <t>4.1 Performance Monitoring Systems
-SIP 
-SIP in action 
-Instructional monitoring</t>
  </si>
  <si>
    <t>SIP is underdeveloped and/or underutilized. It may not reference data. Progress toward goals is not actively monitored.</t>
  </si>
  <si>
    <t>SIP provides a guideline for some school actions and is based on limited data. Leaders only occasionally engage in reflection based on SIP and/or only occasionally attempt to act in response to reflection.</t>
  </si>
  <si>
    <t>SIP provides a basis for most school actions and is based on data. Leaders often engage in reflection based on SIP and frequently act in response.</t>
  </si>
  <si>
    <t>SIP acts as the foundation for all school actions and is based on deeply analyzed data. Leaders systematically engage in reflection based on SIP and consistently act responsively.</t>
  </si>
  <si>
    <t>○ Does the school have a manageable set of SMART goals?  
○ How were school goals created?
○ What do you do with the results of your classroom walkthroughs?
○ What are the strategies put in place to achieve school goals?  
○ How do you set and communicate action steps?
○ Give an example of when data helped you make a correction to a school improvement strategy.
○ How do you hold your staff accountable?  
○ How do you hold students accountable?
○ How does the school track its progress toward school goals?  How often is it tracked?</t>
  </si>
  <si>
    <t>4.2 Leadership Systems
-Leadership and teacher teams 
-Tight organization 
-Clear and aligned communication 
-Staff articulation of vision 
-Aligned expectations and accountability for staff</t>
  </si>
  <si>
    <t>Leaders have ineffective, or are entirely missing, systems and structures to distribute leadership, organize themselves and school, and/or, communicate school improvement work and goals. Leadership and staff accounts of internal messaging are inconsistent.</t>
  </si>
  <si>
    <t>Leaders use systems and structures to distribute some leadership throughout school, organize themselves and school, and communicate school improvement work and goals. Staff members only sometimes or partially articulate expectations for their roles and responsibilities.</t>
  </si>
  <si>
    <t>Leaders use systems and structures to distribute most leadership throughout school, organize themselves and school, and communicate school improvement work and goals. Staff members can largely articulate those messages and expectations for their roles and responsibilities.</t>
  </si>
  <si>
    <t>Leaders effectively use systems and structures to distribute leadership throughout school, maintain tight organization (of self &amp; school), and communicate school improvement work and goals. Staff members all independently articulate these messages and expectations for their aligned roles and responsibilities.</t>
  </si>
  <si>
    <t>○ How do you keep yourself organized?
○ What are your “cycles”?  How often do you do what?
○ How do you communicate to staff?
○ How do you and the staff remain flexible and adaptable to student and school needs?  
○ How do you encourage staff morale and flexibility?
○ What is the mission of the school?  How will you reach that mission?  
○ What has staff been told about the school’s mission and strategy?
○ Do you see the mission and vision in action on a daily basis? If so, how?</t>
  </si>
  <si>
    <t>4.3 Talent Management and Development Systems
-Vision-aligned hiring 
-Top performer retention 
-Differentiated teacher support 
-Data-driven teacher evaluation and implementation</t>
  </si>
  <si>
    <t>Staff receives little, inconsistent, and/or misaligned professional support. There is little systematization to ensure staff receives need-based professional development. Expectations and performance of many teachers are low due to limited management and development systems.</t>
  </si>
  <si>
    <t xml:space="preserve">The average percentage of students who meet or exceed ELA expectations will increase from 20% to 30% as measured by the 2020 MCAP assessment. </t>
  </si>
  <si>
    <t>Staff generally receives one-size-fits-all professional support; tailored support is rare. Hiring and retention are only sometimes effective. Incomplete or inconsistent management and development systems raise only some expectations for some teachers.</t>
  </si>
  <si>
    <t>Staff receives professional support via a system of identifying teacher needs and providing professional development accordingly; support is largely differentiated. As a result of hiring expectations, professional support, evaluation, and/or other incentives and practices, expectations for most teachers rise and most top performers are compelled to stay.</t>
  </si>
  <si>
    <t>Staff receives tailored professional support via an intentional system of identifying teacher levels and providing professional development accordingly. As a result of high hiring expectations, powerful professional support, rigorous evaluation, and other incentives and practices, expectations and performance of all teachers are high and top performers are compelled to stay.</t>
  </si>
  <si>
    <t xml:space="preserve">○ How do you use evaluation ratings to differentiate support for high-performing staff vs. for low-performing staff?
○ How are SEED's core beliefs assessed when hiring new staff members?
○ What incentives are available for high teacher performance?  
○ What types of incentives are in place to retain high-performing staff? 
○ What supports are available for young or struggling teachers?
○ How would you describe the teacher evaluation process?
○ What systems or practices in the school make it more likely that great teachers will want to remain here?  
○ How does the school acknowledge and reward its stand-out staff members?
</t>
  </si>
  <si>
    <t>4.4 Academic Systems
-Administrative review and feedback cycles 
-Student data collection 
-School/family shared responsibility 
-Advanced coursework and enrichment</t>
  </si>
  <si>
    <t>School has limited or no systems to identify and differentiate support for student academic needs, which would ideally have encompassed support for instructional planning, teacher development, data analysis, and high academic expectations.</t>
  </si>
  <si>
    <t>School has some systems to identify and differentiate support for student academic needs. These may include structures for instructional planning, teacher development, data analysis, and/or high academic expectations. Some support measures have a positive impact on instruction and shared ownership of student academic success.</t>
  </si>
  <si>
    <t>School demonstrates significant attempts to use systems to identify and differentiate support for student academic needs. These include structures for instructional planning, teacher development, data analysis, and high academic expectations. Support measures generally have a positive impact on instruction and shared ownership of student academic success.</t>
  </si>
  <si>
    <t>School uses systems and programs to effectively identify and differentiate support for student academic needs. These may include structures supporting instructional planning, teacher development, data analysis, and high academic expectations. These tight feedback and review systems drive instruction and shared ownership of student academic success.</t>
  </si>
  <si>
    <t xml:space="preserve">○ What feedback systems do you use within the school?
○ What is the schedule for teacher observations and coaching? 
○ How are these roles divided among administrators?  
○ How do you monitor instruction and the implementation of standards-based curricula?  
○ How do you see students, parents, and teachers taking ownership of students’ academic achievement?
○ What types of enrichment opportunities does the school currently offer? 
○ How often are they offered and how many students participate?
○ How do administrative and/or teacher systems contribute to the development, evaluation, and revision of curricula and/or student assessments?
○ How do administrative and/or teacher systems contribute to the development, evaluation, and revision of instructional plans?
○ What happens to student assessment data?  Where is it stored?  How often and easily is it accessed?
○ What RTI systems does your school have? 
○ How are students identified for academic intervention?
○ How does the school identify students who are at risk?  
○ What preventative and/or intervention services are you able to provide and how do you monitor progress of these students?
○ What are the current supports the school provides to Special Education students?  To ELL students?
○ What opportunities for academic conversations between students, parents, and teachers exist?  How systematically are they offered?
○ How does staff typically receive feedback?  
○ How frequently do you receive and provide feedback? (e.g. email, conferences, observation forms)
</t>
  </si>
  <si>
    <t>4.5 School Environment Systems
-Behavior expectations and enforcement 
-Close student-adult relationships 
-Action against adversity</t>
  </si>
  <si>
    <t>School has few or ineffective systems for behavioral expectations, developing student-adult relationships, and/or addressing external factors affecting student learning.</t>
  </si>
  <si>
    <t>Some school systems hold some students to high behavioral expectations. Most students have access to meaningful relationships with adults, but some may not. The school has systems to address some external factors that affect student learning.</t>
  </si>
  <si>
    <t>Improving literacy is the core of our plan and this work will be guided by our Writing Windows 2.0 initiative as well as our curriculum tasks in each content area. Practicing authentic disciplinary literacy will be at the heart of everything we do as it is urgent to our students’ success in college, career and life. Our K -12 learning organizations are graduating too many students who become stuck in remedial education and are not able to establish careers that lead to fulfillment of their purpose and suitable income. The SEED vision is to help underserved students realize their potential and fulfill their dreams of college graduation through a unique college – prep boarding school model. By 2028, we commit to serving 3,000 more students at SEED schools across the country, reaching 2,000 students through our support of the public boarding model, and impacting 10,000 students through College Transition &amp; Success programming. We are also committed to ensuring that SEED students earn high school diplomas and college degrees at higher rates than their peers. This vision and mission is not possible without making sure each SEED student becomes a proficient reader, writer, listener, speaker, and critical thinker who is able to collaborate and work well with others. 100% of our students will meet or exceed expectations on the MSDE research simulation task. This is our ultimate goal because it is a rigorous measure of thoughtful literacy and an indicator of their readiness for college, career and life.</t>
  </si>
  <si>
    <t>School systems largely hold students to high behavioral expectations. Students have access to meaningful relationships with adults. The school has systems to address most external factors that affect student learning.</t>
  </si>
  <si>
    <t>School systems consistently hold all students to high behavioral expectations while also facilitating close student-adult relationships and innovatively addressing external factors that affect student learning.</t>
  </si>
  <si>
    <t xml:space="preserve">○ What structures are in place to increase student attendance and incentivize students to come to school on-time and ready to learn?  
○ What policies are in place if a student is absent?  
○ How do you address chronic absenteeism?
○ What is the school’s current discipline policy?  How do you see teachers applying it?
○ How does the school learn about students’ or families’ health, wellness, or social-emotional needs? 
○ How does the school support and address the variety of needs?
○ How does the school encourage a college-going culture?
○ What initiatives have been implemented to establish and foster close student-adult relationships?
○ What current structures and policies are in place to reward students for positive behavior and actions?
○ What systems and practices are in place across the school to promote a welcoming and stimulating learning environment?
○ What tiers of wraparound supports exist to support students?  
○ How are interventions matched to students?
</t>
  </si>
  <si>
    <t>4.6 Cultural Competency 
-Expectations of students
-Cultural competency of staff</t>
  </si>
  <si>
    <t>There is a culture of low expectations for students.  Staff question whether or not all students can achieve at high levels.  The school does little to help students develop long-term personal goals and raise student aspirations.
Teachers are not aware of student interests or cultural heritages.  Teachers are disrespectful to students or insensitive to students’ ages, cultural backgrounds, and developmental levels.  Teachers display no familiarity with, or caring about, individual students.  Some teacher communication with families is culturally inappropriate.</t>
  </si>
  <si>
    <t>Roughly half of the staff members have high expectations for and belief in their students.  Staff and students report mediocre student aspirations; there are only isolated attempts to help students develop personal goals.
Teachers recognize that students have different interests and cultural backgrounds but rarely draw on their contributions or differentiate materials to accommodate those differences.  Interactions between teachers and students are uneven (1-2 isolated concerns), with occasional disrespect or insensitivity.  Teachers attempt to make connections with individual students, but student reactions indicate that these attempts are not entirely successful.  Some teacher communications are inappropriate to families’ cultural norms.</t>
  </si>
  <si>
    <t>There is a culture of high expectations and strong belief in students as evidenced by staff comments and actions.  Most staff and students report positive student aspirations.  Most students have identified long-term goals.
Teachers are aware of the different cultural groups in their classes; they are well-informed about students’ cultural heritages and incorporate this knowledge in lesson planning.  Interactions between teachers and students are uniformly respectful.  Teachers make general connections with individual students.  Most teacher communications are appropriate to families’ cultural norms.</t>
  </si>
  <si>
    <t>Almost all school staff consistently express positive belief in students.  Almost all students have ambitious yet realistic aspirations.  There is a well-established system in place to help students develop and review goals.
Teachers seek out information from all students about their cultural heritages and incorporate this knowledge into their classes in sensitive and useful ways that enhance learning for all students. Teachers demonstrate knowledge and caring about individual students’ lives beyond the class and school.  All teacher communications are highly sensitive to families’ cultural norms.</t>
  </si>
  <si>
    <t xml:space="preserve">○ How does staff communicate high expectations to students? 
○ Is there a system in place to help students develop and review long term goals?
○ How does staff make connections with individual students and families?
○ Is staff aware of various cultural groups in their classrooms?
○ Do teachers' lesson plans incorporate knowledge of students' culture heritage?
○ Is there a culture of mutual respect between teachers and students?
○ Are teacher communications appropriate to families' cultural norms? 
</t>
  </si>
  <si>
    <t>Data Source 1</t>
  </si>
  <si>
    <t>Baseline</t>
  </si>
  <si>
    <t>Year End Goal</t>
  </si>
  <si>
    <t>4b. Strategy 2:</t>
  </si>
  <si>
    <t>Category</t>
  </si>
  <si>
    <t>5b. Short-Term Checkpoint Metrics:</t>
  </si>
  <si>
    <t>Goal
(2%)</t>
  </si>
  <si>
    <t>Goal
(# More)</t>
  </si>
  <si>
    <t>Stretch
(5%)</t>
  </si>
  <si>
    <t>Root Finding:</t>
  </si>
  <si>
    <t>Stretch
(# More)</t>
  </si>
  <si>
    <t>Actual</t>
  </si>
  <si>
    <t>Data Source:</t>
  </si>
  <si>
    <t>Writing Windows (EOY-2019)</t>
  </si>
  <si>
    <t>79% of students in grades 6-12 scored a zero on reading comprehension</t>
  </si>
  <si>
    <t>Writing Windows 2.0</t>
  </si>
  <si>
    <t>The number of students demonstrating proficient performance on the EOY Writing Windows 2.0 assessment will increase from 7 - 30 students.</t>
  </si>
  <si>
    <t>Most teachers lack effective, rigorous instructional techniques/strategies that ensure all students make higher-level connections in learning.</t>
  </si>
  <si>
    <t xml:space="preserve">SIP Schoolwide Improvement Planner (SEL)                                                                                        </t>
  </si>
  <si>
    <t>Walkthrough data on "Presenting Instructional Content" (2.4 of 5)</t>
  </si>
  <si>
    <t>82% of students in grades6-12 scored a zero on the written expression</t>
  </si>
  <si>
    <t>2a. SEED MD Mission: Enriching Academics, 24 hour Learning, and College Support</t>
  </si>
  <si>
    <t>Benchmarks</t>
  </si>
  <si>
    <t>,</t>
  </si>
  <si>
    <t xml:space="preserve">OUR MISSION IS </t>
  </si>
  <si>
    <t>Goal</t>
  </si>
  <si>
    <t>ELA Performance</t>
  </si>
  <si>
    <t>To be posted after 9/30 enrollment adjustment.</t>
  </si>
  <si>
    <t>Teachers do not design assessments aligned to curriculum/do not intentionally utilize outcomes to inform daily instruction (ongoing common assessments pre/post, daily checks for understanding of progress toward learning objectives)</t>
  </si>
  <si>
    <t>Walkthrough data on assessing for understanding (2.01 of 5)</t>
  </si>
  <si>
    <t>Checkpoint 1</t>
  </si>
  <si>
    <t>Writing Windows 2.0 BOY Assessment (NA)</t>
  </si>
  <si>
    <t>ELA Growth</t>
  </si>
  <si>
    <t>4c. Strategy 3:</t>
  </si>
  <si>
    <t>5c. Short-Term Checkpoint Metrics:</t>
  </si>
  <si>
    <t>Data Source 2</t>
  </si>
  <si>
    <t>Not applicable for this cycle.</t>
  </si>
  <si>
    <t>Checkpoint 2</t>
  </si>
  <si>
    <t>Writing Windows 2.0 MOY Assessment (+10) 11/11/19</t>
  </si>
  <si>
    <t>Math Performance</t>
  </si>
  <si>
    <t>SEL SMART GOAL:</t>
  </si>
  <si>
    <t>Principal (or Leadership Team) lacks an effective feedback system tied to instructional walkthroughs.</t>
  </si>
  <si>
    <t>MAP</t>
  </si>
  <si>
    <t>Grade 6 students demonstrated the lowest average fall-to-spring reading, mathematics and language usage growth.</t>
  </si>
  <si>
    <t>7a.  SEED Ultimate Goal:</t>
  </si>
  <si>
    <t>Out of 300 walkthroughs in 13-14, only 5 walkthroughs resulted in feedback conversations with teachers.  (No teachers received written feedback.)</t>
  </si>
  <si>
    <t>Checkpoint 3</t>
  </si>
  <si>
    <t>There is a lack of evidence that students in grades 6-12 receive explicit school-wide instruction on social emotional skills and this is disproportionaley impacting middle school male boys both academically and behaviorally.</t>
  </si>
  <si>
    <t>Engage New York End of Module Assessment II (Total 20) 05/28/20</t>
  </si>
  <si>
    <t>Self-management and Regulation: By June 2020 SEED MD will establish a school-wide system to explicitly teach self-management and regulation to students in grades 6-8; to include a common standard/definition, methods/strategies, an ongoing monitoring and feedback loop (quality bar/rubric).</t>
  </si>
  <si>
    <t xml:space="preserve">1) Student exit tickets from character education lessons geared towards self-management and regulation 2) feedback from staff on progress of students showing self-management and regulation after implementation of character education lesson (focus group) 3) reduction in PYD (referrals &amp; suspensions) in highest level of behavioral offenses </t>
  </si>
  <si>
    <t xml:space="preserve">By June 2020, there will be a 20% reduction of referrals and suspensions related to male middle school fights. </t>
  </si>
  <si>
    <t>Math Growth</t>
  </si>
  <si>
    <t>In grades 6-10 students experienced the smallest amount of growth in language usage.</t>
  </si>
  <si>
    <t>Checkpoint 4</t>
  </si>
  <si>
    <t>Writing Windows 2.0 EOY Assessment (Total 30) 04/20/2020</t>
  </si>
  <si>
    <t>Explanation for meeting/not meeting goals:</t>
  </si>
  <si>
    <t>Goal
(20% reduction)</t>
  </si>
  <si>
    <t>PARCC Data</t>
  </si>
  <si>
    <t>PYD Suspension Data: Middle School males made up 50% of all suspensions (81 of 160)</t>
  </si>
  <si>
    <t xml:space="preserve">Our data source indicates that in SY 2018-2019, 6th grade male students saw the highest number of suspensions for fighting ; making up 35% of fights (29 fights from 6th grad boys of 79 total fights) in comparision to any other grade and gender. 7th grade males made up 16 of 25 fights for the year. In addition, 6th grade zero percent of male students were proficient in ELA nor Math. </t>
  </si>
  <si>
    <t>&lt;--- Act and Assess: PM/Checkpoints/Self-Assessments/SST Support/PLCs/COPs ---&gt;</t>
  </si>
  <si>
    <t>6th grade males made up 31% (40 of the 127) referrals, 7th grade males made up 24% (30 out of 127), 8th grade males made up 9% (11 out of 127)</t>
  </si>
  <si>
    <t>20% reduction in referral for Middle School boys</t>
  </si>
  <si>
    <t>PARCC ELA</t>
  </si>
  <si>
    <t>PYD Suspension Data: Middle Scool males made up 65% (83 out of 127) of all referrals last year</t>
  </si>
  <si>
    <t>ORG CORE VALUES:                   *Students Come First*                *Intentionality*                  *Responsibility*                  *Collaboration*                  *Great People Matter*</t>
  </si>
  <si>
    <t>There was no growth in 10th grade; over two years, 10th grade ELA performance declined.</t>
  </si>
  <si>
    <t>Number of fighting suspensions for 6th grade males</t>
  </si>
  <si>
    <t>PARCC MATH</t>
  </si>
  <si>
    <t>Grade 6 students in math had the most students who demonstrated Level 1 performance (31%).</t>
  </si>
  <si>
    <t xml:space="preserve">Q1: Establish schoolwide definition, methods/strategies, and quality bar </t>
  </si>
  <si>
    <t>We are tracking surrent social emotioal skills that we have been teaching to better identify the skills, school wide defintions and strategies that we can focus on for each grade.</t>
  </si>
  <si>
    <t>Number of fighting suspensions for 7th grade males</t>
  </si>
  <si>
    <t>PARCC Scores (Math)</t>
  </si>
  <si>
    <t>3b.  WHY is this our current reality?</t>
  </si>
  <si>
    <t xml:space="preserve"> 88% of middle school male students have not met proficiency in Mathematics as measured by PARCC. </t>
  </si>
  <si>
    <t>Q2: Staff Training, Select a classroom and dorm house as pilot(7th &amp; 10th)</t>
  </si>
  <si>
    <t>We have selected the staff, curriculum and skills that we will use for our pilot for the 7th and 10th grade. The students in each co-hort wil follow the same lesson implementation and complete various assessements throughout the year for data collection at the end to see if the skill development has improved. In addition we began the first round of training for the team of staff that will be work with each grade levelto ensure consistency. The second round of curriculm and facilitation training will occur in December during professional development</t>
  </si>
  <si>
    <t>PARCC Scores (ELA)</t>
  </si>
  <si>
    <t>Our data source indicates that 90% of male students have not met proficiency in ELA as measured by PARCC,</t>
  </si>
  <si>
    <t>Q3: Implementation &amp; Monitoring in grades 6-8</t>
  </si>
  <si>
    <t>Data Source 3</t>
  </si>
  <si>
    <t>4b. Strategy/Intervention 2:</t>
  </si>
  <si>
    <t>Q4: Feedback &amp; Adjustments to the system</t>
  </si>
  <si>
    <t>5b. Benchmarks for Progress for Strategy/Intervention 2:</t>
  </si>
  <si>
    <t>MAP Projections on Proficiency</t>
  </si>
  <si>
    <t>As projected, our data source indicates that only 12%-15% of middle school students will meet proficiency (4+) as measured by MAP.</t>
  </si>
  <si>
    <t>Math SMART (MCAP) GOAL:</t>
  </si>
  <si>
    <t xml:space="preserve">The ILT team will conduct instructional rounds to ensure math teachers are creating and implementing lesson plans aligned to the Common Core Standards. Implementation of cross department (teachers, student life, and student support) professional development centered around data analysis and unwrapping the CCSS around mathematics. </t>
  </si>
  <si>
    <t xml:space="preserve">The Maryland Assessment of Academic Progress (MAP) is administered three times each year, beginning-of-year (BOY), middle-of-year (MOY) and end-of-year (EOY). The assessment is given in reading, mathematics, and language usage. MAP is administered during the following windows:
Fall:        September 10 – September 28, 2019
Winter:        December 3 – December 21, 2019
Spring:        March 4 – March 22, 2020
Common Core MAP Growth data provides us with a clear picture of K–12 student growth term-to-term and year-over-year. MAP gives insight into every student’s learning needs and information about student progress with a common core assessment that measures real growth. MAP is aligned with Common Core Standards, State standards, and Next Generation Science Standards. (NWEA, personal communication, November 7, 2018)
</t>
  </si>
  <si>
    <t>The average percentage of students who meet or exceed mathematics expectations will increase from 13% to 20% as measured by the 2020 MCAP assessment.</t>
  </si>
  <si>
    <t>Rigrous instruction with evidence of scaffolding was not evident in a critical mass of teacher ;iiteracy practice. The rigorous demands of the state assessment was not a focus of professional learning prior to academic year 2018 - 2019.</t>
  </si>
  <si>
    <t>PARCC results</t>
  </si>
  <si>
    <t>Identify programs and activities (fieldtrips, workshops, projects, seminars) that help students develop a sense of community, and ncrease in positive interactions, and increase buy-in/engagement in academic program</t>
  </si>
  <si>
    <t>a) participate in 1 major fieldtrip/project per grade that requires teamwork and positive interaction b)establish partnership with local college male group (fraternity, mentor program) to impact a sense of community so that students remain in class and in school more</t>
  </si>
  <si>
    <t>By June 2020, all male middle school students will have particiapted in at least one major field trip/project to decrease the amount of referrals  by 20%.</t>
  </si>
  <si>
    <t xml:space="preserve">There is no external monitoring standards on social emotional learning, therefore we neglected it. </t>
  </si>
  <si>
    <t xml:space="preserve">Maryland State Report Card </t>
  </si>
  <si>
    <t>MAP BOY 9/9-9/27</t>
  </si>
  <si>
    <t>70% 0f students will grow 4 - 7 points</t>
  </si>
  <si>
    <t>Performance</t>
  </si>
  <si>
    <t>School-based instructional rounds, informal and formal observation data, and teacher surveys</t>
  </si>
  <si>
    <t>Decrease number of referrals for MS boys</t>
  </si>
  <si>
    <t>Checkpoint 1 MAP MOY 12/2-12/20</t>
  </si>
  <si>
    <r>
      <t xml:space="preserve">Goal: Students will show growth between </t>
    </r>
    <r>
      <rPr>
        <b/>
      </rPr>
      <t>2-3</t>
    </r>
    <r>
      <t xml:space="preserve"> points on the MAP mathematics from MAP baseline assessment in September.</t>
    </r>
  </si>
  <si>
    <t xml:space="preserve">  PARCC ELA and Math scores for middle school males are lowest due to being out the classroom for behavioral challenges. </t>
  </si>
  <si>
    <t>PARCC Scores &amp; Suspension Data</t>
  </si>
  <si>
    <t>Growth</t>
  </si>
  <si>
    <t>Q1 Identify program/activity &amp; partnerships</t>
  </si>
  <si>
    <t>Formal and informal observation data; instructional coaching plan data and performance improvement plans</t>
  </si>
  <si>
    <t xml:space="preserve">MAP ELA and Math scores for middle school males are lowest due to being out the classroom for behavioral challenges. </t>
  </si>
  <si>
    <t>Checkpoint 2 EOY 3/2-3/20</t>
  </si>
  <si>
    <t xml:space="preserve">MAP Scores &amp; Suspension Data </t>
  </si>
  <si>
    <r>
      <t xml:space="preserve">Goal: Students will show growth between </t>
    </r>
    <r>
      <rPr>
        <b/>
      </rPr>
      <t xml:space="preserve">2-4 </t>
    </r>
    <r>
      <t>on the MAP mathematics from MAP baseline assessment in September.</t>
    </r>
  </si>
  <si>
    <t>Q2 Rollout of program/activity</t>
  </si>
  <si>
    <t>Instructional rounds, academic content meeting artifacts, student work, formal and informal observation data.</t>
  </si>
  <si>
    <t>Q3 Montioring of data</t>
  </si>
  <si>
    <t>Q4 Staff feedback</t>
  </si>
  <si>
    <t>Our Beliefs:                   *College Bound Culture*                *24-Hour Learning Environment*                  *Positive Culture of High Expectations*                *Community Relatioships*                  *Data &amp; Continuous Improvement*</t>
  </si>
  <si>
    <t>Checkpoint 5</t>
  </si>
  <si>
    <t>SIP Schoolwide Culture/Climate Planner 
(Student Supports: Required for Focus/Priority Schools)</t>
  </si>
  <si>
    <t xml:space="preserve">2a. SEED Mission: Providing Outstanding Educational Opportunities Through Shared, Committed Responsibility </t>
  </si>
  <si>
    <t>2b. School MD Mission or Mantra:</t>
  </si>
  <si>
    <t xml:space="preserve">OUR MISSION IS to provide an exemplary education and living experience, which equips each student with the academic, critical thinking, and social skills necessary to graduate from college. </t>
  </si>
  <si>
    <t>5a. Benchmark for Progress for Strategy/Intervention 1</t>
  </si>
  <si>
    <t>School SMART Goal:</t>
  </si>
  <si>
    <t>Our data source indicates 66% of fights in SY 18-19 occurs with middle school males higher than upper school's males and gender school-wide.</t>
  </si>
  <si>
    <t xml:space="preserve">By June 2020 SEED MD will create and execute an accountability system for Model of Care. </t>
  </si>
  <si>
    <t xml:space="preserve"> Quarterly review  and follow up of observations, reviewing discipline data, staff and student surveys if what we are doing is working</t>
  </si>
  <si>
    <t>20% decrease in MS male fights (51 fights);  Stretch 50% (32 fights)</t>
  </si>
  <si>
    <t>Will this help us ensure every student at every grade level is on track to graduate ready for college or career?                            Effective implementation of MOC will provide learning environments that are well managed to ensure effective instruction can take place to prepare students to meet SEED's mission.</t>
  </si>
  <si>
    <t>Goal
(%)</t>
  </si>
  <si>
    <t>Stretch
(%)</t>
  </si>
  <si>
    <t xml:space="preserve">Suspension data </t>
  </si>
  <si>
    <t xml:space="preserve">66% of fights in SY 18-19 occur with middle school males </t>
  </si>
  <si>
    <t>46% or less fights for SY 19-20 middle school males.</t>
  </si>
  <si>
    <t>Decrease MS male fights</t>
  </si>
  <si>
    <t>51 fights or less</t>
  </si>
  <si>
    <t>32 fights or less</t>
  </si>
  <si>
    <t>By December 2019, all staff will know schoolwide expectations for Model of Care</t>
  </si>
  <si>
    <t xml:space="preserve">By the end of Quarter 2 (January 2020), all academic and student life staff will receive at least one observation with the goal of identifying and supporting struggling staff </t>
  </si>
  <si>
    <t>By May 2020, all staff in need of additional support will have moved to being proficient in implementing MOC strategies</t>
  </si>
  <si>
    <t>By June 2020, the Culture and Climate team will review all MOC data to begin planning for the 20-21 school year</t>
  </si>
  <si>
    <t>g</t>
  </si>
  <si>
    <t>SEED Leadership: Required for All Schools</t>
  </si>
  <si>
    <t>Data Source 4</t>
  </si>
  <si>
    <t>(Instruction &amp; Student Support included in planner tabs)</t>
  </si>
  <si>
    <t>1. Leadership Development</t>
  </si>
  <si>
    <t>Focusing on the development, training, and support for building leaders.</t>
  </si>
  <si>
    <t>SMART Goal</t>
  </si>
  <si>
    <t>Short-Term Monitoring</t>
  </si>
  <si>
    <r>
      <rPr>
        <b/>
      </rPr>
      <t>Goal #1 ELA</t>
    </r>
    <r>
      <t>: The average percentage of students who meet or exceed ELA expectations will increase from 20% to 30% as measured by the 2020 MCAP assessment.</t>
    </r>
    <r>
      <rPr>
        <b/>
      </rPr>
      <t xml:space="preserve"> Goal #2 Math:</t>
    </r>
    <r>
      <t xml:space="preserve"> The average percentage of students who meet or exceed mathematics proficiency will increase from 13% to 20% as measured by the 2020 MCAP assessment.</t>
    </r>
  </si>
  <si>
    <t>Strategy</t>
  </si>
  <si>
    <r>
      <t xml:space="preserve">GOAL #1 </t>
    </r>
    <r>
      <rPr/>
      <t>Ongoing literacy-focused professional developmen</t>
    </r>
    <r>
      <t xml:space="preserve">t  GOAL #2: </t>
    </r>
    <r>
      <rPr/>
      <t xml:space="preserve">The ILT team will conduct instructional rounds to ensure math teachers are creating and implementing lesson plans aligned to the Common Core Standards. Implementation of cross department (teachers, student life, and student support) professional development centered around data analysis and unwrapping the CCSS around mathematics. 
</t>
    </r>
  </si>
  <si>
    <t>Intervention</t>
  </si>
  <si>
    <t>Surveys sent to staff to determine PD proferences, PD based on instructional rounds, targeted PD based on informal/formal observations, instructional coaching plans, targeted teaching/co-teaching with Instructional Coaches, PD from SEED Foundation on the Teacher Instructional Model, Data Digs, Ongoing outside PD from UMDWP, Online SPED PD, Afterschool SPED PD, Book Studies</t>
  </si>
  <si>
    <t>Professional Development Session with Objectives</t>
  </si>
  <si>
    <r>
      <t xml:space="preserve">Session Date Range
</t>
    </r>
    <r>
      <rPr>
        <i/>
      </rPr>
      <t>(if applicable)</t>
    </r>
  </si>
  <si>
    <r>
      <t xml:space="preserve">Date of Session Evaluation
</t>
    </r>
    <r>
      <rPr>
        <i/>
      </rPr>
      <t>(m/d/yyyy)</t>
    </r>
  </si>
  <si>
    <t>Facilitator</t>
  </si>
  <si>
    <t>Target Audience</t>
  </si>
  <si>
    <t>Frequency</t>
  </si>
  <si>
    <t>5b. Benchmark for Progress for Strategy/Intervention 2</t>
  </si>
  <si>
    <t>Type</t>
  </si>
  <si>
    <t>Cost Associated</t>
  </si>
  <si>
    <t xml:space="preserve">By June 2020, there will be Model of Care professional development and refreshers for all staff. * Preventing Problem Behaviors, Encouraging Positive Behaviors and Correcting Problem Behaviors.(Planned teaching, Types of Praise,Corrective Strategies) </t>
  </si>
  <si>
    <t xml:space="preserve">Monthly Check-ins, Quarterly meetings,School Improvement Plan Evaluations, Model of Care Coaching Observation feedback forms, Positive Youth Development (PYD) data related to fighting </t>
  </si>
  <si>
    <r>
      <t xml:space="preserve">Reflections &amp; Next Steps
</t>
    </r>
    <r>
      <rPr>
        <i/>
      </rPr>
      <t>(Required)</t>
    </r>
  </si>
  <si>
    <t>Team Beta Clear Expectations</t>
  </si>
  <si>
    <t>Action Planning</t>
  </si>
  <si>
    <t xml:space="preserve">Lack of Model of Care (MOC) evidence and the inability to hold staff accountable has contributed to the high level of middle school male fights. </t>
  </si>
  <si>
    <t>Action Planning Logistics</t>
  </si>
  <si>
    <t xml:space="preserve">Kickboard data and MOC observations data </t>
  </si>
  <si>
    <t>Strategy 1 and 2</t>
  </si>
  <si>
    <t>Miscellaneous</t>
  </si>
  <si>
    <t>Thomas Fingado, Dr. William Nolen</t>
  </si>
  <si>
    <t>Teachers</t>
  </si>
  <si>
    <t>Monthly</t>
  </si>
  <si>
    <t>Schoolwide PD</t>
  </si>
  <si>
    <t>100% of staff receive at least one MOC training per year, but there is a lack of evidence of follow-up and feedback for ongoing training</t>
  </si>
  <si>
    <t>100% of staff will have received the full MOC training and at least one refresher a month.</t>
  </si>
  <si>
    <t>SIP Strategies</t>
  </si>
  <si>
    <t>Specific, Actionable Steps toward Achieving SIP Strategy</t>
  </si>
  <si>
    <t>Target Date:</t>
  </si>
  <si>
    <t>Person(s) Responsible:</t>
  </si>
  <si>
    <t>Patricia Richardson</t>
  </si>
  <si>
    <t>SPED Teachers/Instructional Assistants</t>
  </si>
  <si>
    <t>Are we doing it?</t>
  </si>
  <si>
    <t>Content-Focused</t>
  </si>
  <si>
    <t>Team Beta Explicit Teaching Module 1</t>
  </si>
  <si>
    <t>Evidence of Implementation</t>
  </si>
  <si>
    <t xml:space="preserve">100% of staff will participate in monthly refreshers and trainings for MOC  </t>
  </si>
  <si>
    <t>Dr. Hope O'Neil, Shona Sandlin, Dr. WilliamNolen, Kimberlyn Peal, Dr. Ki'EshaJordan, Dianna Newton, Thomas Fingado, Andrew Pham</t>
  </si>
  <si>
    <t>Teachers/Instructional Assistants</t>
  </si>
  <si>
    <t>As Needed</t>
  </si>
  <si>
    <t xml:space="preserve">Notes </t>
  </si>
  <si>
    <t>Team Beta Explicit Teaching Module 2</t>
  </si>
  <si>
    <t>Team Beta Explicit Teaching Module 3</t>
  </si>
  <si>
    <t xml:space="preserve">Review data to identify staff needs for MOC training based off MOC evaluation data. (Prevention, Encouraging and Correction) </t>
  </si>
  <si>
    <t xml:space="preserve">
Wit &amp; Wisdom Curriculum PD 
</t>
  </si>
  <si>
    <t xml:space="preserve">Strategy 1 </t>
  </si>
  <si>
    <t>Sarah Pasko</t>
  </si>
  <si>
    <t>Annually</t>
  </si>
  <si>
    <t>Curriculum-Implementation-Refinement</t>
  </si>
  <si>
    <t>Wit Wisdom-$7,000 for 2 day session</t>
  </si>
  <si>
    <t>Engage New York ELA Curriculum PD</t>
  </si>
  <si>
    <t>At the end of each refresher training, collect staff evaluations to determine effectiveness of training</t>
  </si>
  <si>
    <t>Dr. Jennifer Zwillenberg</t>
  </si>
  <si>
    <t>Engage NY-$3,500 for 2 day session</t>
  </si>
  <si>
    <t>What actions will we take to fully implement our strategy?</t>
  </si>
  <si>
    <t>Eureka Math Curriculum Mapping and Lesson Planning</t>
  </si>
  <si>
    <t>Strategy 2</t>
  </si>
  <si>
    <t>Due Date:</t>
  </si>
  <si>
    <t>Lasheara Cole</t>
  </si>
  <si>
    <t>Social Studies and Science Curriculum Mapping and Lesson Planning</t>
  </si>
  <si>
    <t>Who is responsible for (and/or working on each action?)</t>
  </si>
  <si>
    <t>Shona Sandlin</t>
  </si>
  <si>
    <t>Writing Windows 1.0 Data Update and Next Steps</t>
  </si>
  <si>
    <t>Dianna Newton</t>
  </si>
  <si>
    <t>Understanding Disabilities in Order to Plan Distinguished Lessons for SWD</t>
  </si>
  <si>
    <t>Are we doing what we said we were going to do?</t>
  </si>
  <si>
    <t>Identify the evidence used to determine level of implementation and effectiveness.</t>
  </si>
  <si>
    <t>Linda Still</t>
  </si>
  <si>
    <t>Does the data indicate effectiveness?
What adjustments need to be made?</t>
  </si>
  <si>
    <t>Focus on the belief and understanding that positive relationships are essential to student learning, positive well being, healthy brain development, and flourishing throughout life. Move toward implementation of the components of relationship building by following the District SEl Framework PD Schedule. Components of Positive Relationship Building: 1. Teacher Verbal Teacher manages the rate, tone, volume, and pitch of their verbal communication with students to support the student stress load and ensure learning and self regulation skills remain online (phase 1) 2. Teacher Nonverbal Teacher manages their eye contact, facial expressions, body language, gestures, touch, and proximity(nonverbal communication) with all students to support their stress load and ensure learning and self-regulation skills can remain online (phase 1) 3. Teacher Attunes TO E.g fidgetiness, bullying, poor focused attention, intense emotions, impulsive, or withdrawn by adjusting their language and behavior to support the students ability to self-regulate (phase I)</t>
  </si>
  <si>
    <t>Inclusive Education Conferences ELA Inclusion/Special Education Teachers/Instructional Assistants</t>
  </si>
  <si>
    <t>Linda Still, Patricia Richardson</t>
  </si>
  <si>
    <t>Paid for through AEP Grant/SPED Budget: ~$5,000 for 2-day IEC</t>
  </si>
  <si>
    <t>Define school wide definitions for the social skills we want to implement</t>
  </si>
  <si>
    <t>Director of Student Life</t>
  </si>
  <si>
    <t>Head of School</t>
  </si>
  <si>
    <t>Inclusive Education Conferences Math Inclusion/Special Education Teachers/Instructional Assistants</t>
  </si>
  <si>
    <t>Compose a schedule of what skills will be taught during which weeks</t>
  </si>
  <si>
    <r>
      <t>SafeSchools PD -</t>
    </r>
    <r>
      <rPr>
        <b/>
      </rPr>
      <t>Accommodations and Modifications</t>
    </r>
  </si>
  <si>
    <t>Safeschools-P. Richardson</t>
  </si>
  <si>
    <t>Instructional Assistants</t>
  </si>
  <si>
    <t>Online</t>
  </si>
  <si>
    <t>Create measuring tool (Exit Tickets) for each week</t>
  </si>
  <si>
    <t>$3,000 for Exceptional Child SafeSchools library</t>
  </si>
  <si>
    <t>Lead Teacher</t>
  </si>
  <si>
    <t>Professional Development for 7th &amp; 10th grade SL counselors</t>
  </si>
  <si>
    <t>On-going</t>
  </si>
  <si>
    <r>
      <t>SafeSchools PD- Exceptional Child -</t>
    </r>
    <r>
      <rPr>
        <b/>
      </rPr>
      <t>IDEA Overview</t>
    </r>
  </si>
  <si>
    <t>School Support Team</t>
  </si>
  <si>
    <t>Identify programs/fieldtrips</t>
  </si>
  <si>
    <t>Cyber Lab Student LIfe/Dormitory House Competition</t>
  </si>
  <si>
    <t>Cyber Director</t>
  </si>
  <si>
    <r>
      <t xml:space="preserve">SafeSchools PD- </t>
    </r>
    <r>
      <rPr>
        <b/>
      </rPr>
      <t>Dyslexia Awareness</t>
    </r>
  </si>
  <si>
    <t>North Bay</t>
  </si>
  <si>
    <t>Director of Student Support</t>
  </si>
  <si>
    <t xml:space="preserve">Math through Music Assembly </t>
  </si>
  <si>
    <t>FACE</t>
  </si>
  <si>
    <r>
      <t>SafeSchools PD-</t>
    </r>
    <r>
      <rPr>
        <b/>
      </rPr>
      <t>Managing Challenging Behaviors: Part 1 Antecedent Strategies</t>
    </r>
  </si>
  <si>
    <r>
      <t>SafeSchools PD -</t>
    </r>
    <r>
      <rPr>
        <b/>
      </rPr>
      <t>Managing Challenging Behaviors: Part 2 Consequence Strategies</t>
    </r>
  </si>
  <si>
    <t>3 Year Timeline for Implementation, Review &amp; Revision for Strategy 1</t>
  </si>
  <si>
    <r>
      <t>SafeSchools PD-</t>
    </r>
    <r>
      <rPr>
        <b/>
      </rPr>
      <t>Assisting and Supporting Instruction</t>
    </r>
  </si>
  <si>
    <t>Year 2</t>
  </si>
  <si>
    <r>
      <t>SafeSchools PD-</t>
    </r>
    <r>
      <rPr>
        <b/>
      </rPr>
      <t>Paraeducators: Behavior Management Basics</t>
    </r>
  </si>
  <si>
    <t>Year 3</t>
  </si>
  <si>
    <r>
      <t>SafeSchools PD-</t>
    </r>
    <r>
      <rPr>
        <b/>
      </rPr>
      <t>Paraeducators: Roles and Responsibilities</t>
    </r>
  </si>
  <si>
    <t xml:space="preserve">WHAT WE EXPECT: 2019-20 SCORE PROJECTIONS   </t>
  </si>
  <si>
    <t>Student Life Literacy PD-Session 1</t>
  </si>
  <si>
    <t>Strategy 1</t>
  </si>
  <si>
    <t>Student Life Staff</t>
  </si>
  <si>
    <t>Student Life Literacy PD-Session 2-MS Counselors</t>
  </si>
  <si>
    <t>Overall Score:</t>
  </si>
  <si>
    <t>Select the programs and activities that support student skill development and long term SE learning.Engage internal and external partners to connect social/emotional learning to academic acheivement.</t>
  </si>
  <si>
    <t>Student Life Literacy PD-Session 2-HS Counselors Part 1</t>
  </si>
  <si>
    <t>Student Life Literacy PD-Session-HS Counselors Part 2</t>
  </si>
  <si>
    <t>Star Rating:</t>
  </si>
  <si>
    <t>Targeted Teaching-Modeling-12th grade ELA</t>
  </si>
  <si>
    <t>High School</t>
  </si>
  <si>
    <t>Diversity Training for New Teachers</t>
  </si>
  <si>
    <t>Student Life-Literacy-Common Application ESSAYS</t>
  </si>
  <si>
    <t>Middle School</t>
  </si>
  <si>
    <t>Input scores here</t>
  </si>
  <si>
    <t>Do not edit</t>
  </si>
  <si>
    <t xml:space="preserve">Clear Learning Goals Refresher </t>
  </si>
  <si>
    <t>Points earned</t>
  </si>
  <si>
    <t>Dr. Hope O'Neil</t>
  </si>
  <si>
    <t>Total points</t>
  </si>
  <si>
    <t>Percent of possible points</t>
  </si>
  <si>
    <t xml:space="preserve">Teacher Evaluation  </t>
  </si>
  <si>
    <t>Percent Proficient Mathematics</t>
  </si>
  <si>
    <t>Targeted Teaching-Modeling-11th grade ELA</t>
  </si>
  <si>
    <t>University of Maryland Writing Project (UMdWP) Summer Writing Institute</t>
  </si>
  <si>
    <t>Ann-Marie Mahoney, Marybeth Shea, Michelle McGee, Shana Sterkin, Michelle Koopman</t>
  </si>
  <si>
    <t>All Staff</t>
  </si>
  <si>
    <t>Collaborative Planning High School Team</t>
  </si>
  <si>
    <t>Dr. William Nolen</t>
  </si>
  <si>
    <t>Percent Proficient ELA</t>
  </si>
  <si>
    <t>Weekly</t>
  </si>
  <si>
    <t>COP</t>
  </si>
  <si>
    <t>Average Performance Level Mathematics</t>
  </si>
  <si>
    <t>Collaborative Planning Middle School Team</t>
  </si>
  <si>
    <t>3 Year Timeline for Implementation, Review &amp; Revision for Strategy 2</t>
  </si>
  <si>
    <t>Thomas Fingado</t>
  </si>
  <si>
    <t>Average Performance Level ELA</t>
  </si>
  <si>
    <t>Four-year Adjusted Cohort Graduation Rate</t>
  </si>
  <si>
    <t>University of Maryland Writing Project (UMdWP) Follow Up Observation &amp; Coaching (Saturday Coaching Sessions &amp; Classroom Conversations)</t>
  </si>
  <si>
    <t>Student Growth Percentile Mathematics</t>
  </si>
  <si>
    <t>Dr. Margaret Peterson, Marybeth Shea, Ann-Marie Maloney, Michelle McGee, Shana Sterkin, Michelle Koopman</t>
  </si>
  <si>
    <t>CPSEL</t>
  </si>
  <si>
    <t>Five-year Adjusted Cohort Graduation Rate</t>
  </si>
  <si>
    <t>Student Growth Percentile ELA</t>
  </si>
  <si>
    <t>Targeted Facilitation training</t>
  </si>
  <si>
    <t>Progress in English Language Proficiency</t>
  </si>
  <si>
    <t>Shaneen Powell</t>
  </si>
  <si>
    <t>Lesson Study</t>
  </si>
  <si>
    <t xml:space="preserve">Ongoing literacy-focused professional development which will include instructional rounds for evidence of transfer from professional development to practice as well as coaching around specific writing tasks and rubrics in order to build assessment literacy. </t>
  </si>
  <si>
    <t>Credit for Well-Rounded Curriculum</t>
  </si>
  <si>
    <t>Ongoing</t>
  </si>
  <si>
    <t>ILT</t>
  </si>
  <si>
    <t>AP</t>
  </si>
  <si>
    <t>Instructional Coach</t>
  </si>
  <si>
    <t xml:space="preserve">Mindfulness Yoga Training </t>
  </si>
  <si>
    <t>Teachers will be engaged in evidenced- based protocols for analyzing student writing samples and create pesonalized action plans to re-engage students.</t>
  </si>
  <si>
    <t>Mr. Carter-Bey</t>
  </si>
  <si>
    <t>Principal</t>
  </si>
  <si>
    <t>Model of Care Training for New Staff</t>
  </si>
  <si>
    <t>Mr. Carter-Bey, Ms. Arrighni, Mrs. Judd-Williams</t>
  </si>
  <si>
    <t>As teachers implement the SEED explicit teaching model, they will be supported by the Literacy Coach, Math Coach, Academic Content Lead</t>
  </si>
  <si>
    <t>Workshop-Seminar-Institute-Conference</t>
  </si>
  <si>
    <t>Developing teacher capacity to align classroom instruction to rigorous grade - level standards, with a specific focus on reading comprehension and routine writing in each content area.</t>
  </si>
  <si>
    <t>On-track in Ninth Grade for Graduation</t>
  </si>
  <si>
    <t>Instructional rounds for evidence of transfer from professional development to practice as well as coaching around specific writing tasks and rubrics in order to build assessment literacy</t>
  </si>
  <si>
    <t>Model of Care Training</t>
  </si>
  <si>
    <t>Mrs. Boyd</t>
  </si>
  <si>
    <t>Students Not Chronically Absent</t>
  </si>
  <si>
    <t>Semi-Annually</t>
  </si>
  <si>
    <t>Our Data Coach, Literacy Coach, Math Coach, Professional Development Specialist, Assistant Principals and Teacher Student Support Liaison, will collaborate with directors and managers in Student Life and Student Support to implement reading, writing and math extended learning intervention programs and services.</t>
  </si>
  <si>
    <t>Model of Care Training for Recess and Lunch Duty</t>
  </si>
  <si>
    <t>Mr. Carter-Bey, Mrs. Boyd</t>
  </si>
  <si>
    <t>Programmatic Staff</t>
  </si>
  <si>
    <t>3 Year Timeline for Implementation, Review &amp; Revision for Strategy 3</t>
  </si>
  <si>
    <t>Access to Well-Rounded Curriculum</t>
  </si>
  <si>
    <t xml:space="preserve">In partnership with Student Life and Student Support, we will build a comprehensive system that maximizes the use of our day and evening learning model. </t>
  </si>
  <si>
    <t>High School Score</t>
  </si>
  <si>
    <t xml:space="preserve">Our coaches and administrators will also generate a school - wide long -term PD plan to help all staff make sense of our academic data </t>
  </si>
  <si>
    <t>Middle School Score</t>
  </si>
  <si>
    <t xml:space="preserve">OUR CURRENT TRAJECTORY: 2018-19 RESULTS   </t>
  </si>
  <si>
    <t>2018-19 score</t>
  </si>
  <si>
    <t>3 Year Timeline for Implementation, Review &amp; Revision for Strategy 4</t>
  </si>
  <si>
    <t>Establish and communicate schoolwide expectations with all staff; Establish system for holding observations and feedback data; Establish quality bar/rubric</t>
  </si>
  <si>
    <t xml:space="preserve">Each new student life and academic staff will receive a model of care observation </t>
  </si>
  <si>
    <t xml:space="preserve">MOC Coaches will identify struggling staff based upon the observation feedback form </t>
  </si>
  <si>
    <t xml:space="preserve">All staff members identified as in need of additional support will receive at least one additional refresher MOC course </t>
  </si>
  <si>
    <t xml:space="preserve">All staff members identified as in need of additional support will use video style of training and self-observation to move to proficiently using MOC strategies </t>
  </si>
  <si>
    <t>Review the system created for schoolwide MOC implementation through administering and analyzing an end of year MOC schoolwide staff survey, MOC Coaching Feedback Forms, YAPPS student surveys on safety to prepare accountability system for SY 20-21</t>
  </si>
  <si>
    <t>Federal Grants Manager</t>
  </si>
  <si>
    <t>Provide monthly training for lunch and recess duty team leads and provide Model of Care Posters to further guide the implementation of MOC</t>
  </si>
  <si>
    <t>3 Year Timeline for Implementation, Review &amp; Revision for Strategy 5</t>
  </si>
  <si>
    <t>MSDE Report Card Scores for SEED Maryland and comparison groups</t>
  </si>
  <si>
    <t xml:space="preserve">Create a monthly schedule for MOC trainings and refreshers (Focus on Preventing Problem Behaviors </t>
  </si>
  <si>
    <t>SEED MD - 2019-20 YTD Results</t>
  </si>
  <si>
    <t>SEED MD - 2017-18 Results</t>
  </si>
  <si>
    <t>Baltimore City</t>
  </si>
  <si>
    <t>Baltimore County</t>
  </si>
  <si>
    <t>Prince George's County</t>
  </si>
  <si>
    <t>Analyze MOC evaluation data and select MOC training topics based on need</t>
  </si>
  <si>
    <t>Overall Score</t>
  </si>
  <si>
    <t>Anaylyze training surveys completed by staff to determine effectiveness of training</t>
  </si>
  <si>
    <t>Star Rating</t>
  </si>
  <si>
    <t>★★★</t>
  </si>
  <si>
    <t>MIDDLE SCHOOL</t>
  </si>
  <si>
    <t>Indicator</t>
  </si>
  <si>
    <t>SEED MD - 2019-20 Projected Results</t>
  </si>
  <si>
    <t>Possible Points</t>
  </si>
  <si>
    <t>Academic Achievement</t>
  </si>
  <si>
    <t>3 Year Timeline for Implementation, Review &amp; Revision for Strategy 6</t>
  </si>
  <si>
    <t>Academic Progress</t>
  </si>
  <si>
    <t>School Quality and Student Success</t>
  </si>
  <si>
    <t>Total MS Points</t>
  </si>
  <si>
    <t>HIGH SCHOOL</t>
  </si>
  <si>
    <t>Graduation Rate</t>
  </si>
  <si>
    <t>Readiness for Post-Secondary Success</t>
  </si>
  <si>
    <t>Total HS Points</t>
  </si>
  <si>
    <t>Goals of interest</t>
  </si>
  <si>
    <t>Goal met</t>
  </si>
  <si>
    <t>Percentage of goals met:</t>
  </si>
  <si>
    <t>Goal 1</t>
  </si>
  <si>
    <t>MSDE Report Card Resources</t>
  </si>
  <si>
    <t>SEED Maryland's Report Card</t>
  </si>
  <si>
    <t>http://reportcard.msde.maryland.gov/Graphs/#/ReportCards/ReportCardSchool/1/32/1000/</t>
  </si>
  <si>
    <t>Goal 2</t>
  </si>
  <si>
    <t>Middle School Calculation Guide</t>
  </si>
  <si>
    <t>http://reportcard.msde.maryland.gov/HelpGuides/Middle_Measures.pdf</t>
  </si>
  <si>
    <t>Goal 3a</t>
  </si>
  <si>
    <t>Goal 3b</t>
  </si>
  <si>
    <t>High School Calculation Guide</t>
  </si>
  <si>
    <t>http://reportcard.msde.maryland.gov/HelpGuides/High_Measures.pdf</t>
  </si>
  <si>
    <t>Goal 3c</t>
  </si>
  <si>
    <t>Goal 4a</t>
  </si>
  <si>
    <t>Report Card User Guide</t>
  </si>
  <si>
    <t>http://reportcard.msde.maryland.gov/HelpGuides/Maryland_ReportCard_User_Guide.pdf</t>
  </si>
  <si>
    <t>Goal 4b</t>
  </si>
  <si>
    <t>Star Ratings</t>
  </si>
  <si>
    <t>Goal 4c</t>
  </si>
  <si>
    <t>Percentage score</t>
  </si>
  <si>
    <t>Star rating</t>
  </si>
  <si>
    <t>75% or greater</t>
  </si>
  <si>
    <t>Goal 4d</t>
  </si>
  <si>
    <t>★★★★★</t>
  </si>
  <si>
    <t>60-74.9%</t>
  </si>
  <si>
    <t>★★★★</t>
  </si>
  <si>
    <t>Goal 4e</t>
  </si>
  <si>
    <t>45-59.9%</t>
  </si>
  <si>
    <t>30-44.9%</t>
  </si>
  <si>
    <t>Goal 4f</t>
  </si>
  <si>
    <t>★★</t>
  </si>
  <si>
    <t>0-29.9%</t>
  </si>
  <si>
    <t>★</t>
  </si>
  <si>
    <t>Goal 5a</t>
  </si>
  <si>
    <t>Notes:</t>
  </si>
  <si>
    <t>Goal 5b</t>
  </si>
  <si>
    <t>As of February 5, 2019, SEED Maryland had a score of 42% (★★). However, as of March 12, 2019, that score had been amended to 45% (★★★).</t>
  </si>
  <si>
    <t>Goal 6</t>
  </si>
  <si>
    <t>This change is a result of an appeal that SEED MD filed about an inaccurracy in how HS course data was reported.</t>
  </si>
  <si>
    <t>GOAL 5</t>
  </si>
  <si>
    <t>PARCC Proficiency</t>
  </si>
  <si>
    <t>Mathematics - Percentage of students passing the PARCC assessment (or projected to pass via MAP)</t>
  </si>
  <si>
    <t>2019-20 cohort</t>
  </si>
  <si>
    <t>End-of-year target</t>
  </si>
  <si>
    <t>FSA 2018-19</t>
  </si>
  <si>
    <t>Fall 2019</t>
  </si>
  <si>
    <t>Winter 2019</t>
  </si>
  <si>
    <t>Spring 2020</t>
  </si>
  <si>
    <t>FSA 2019-20</t>
  </si>
  <si>
    <t>Trend</t>
  </si>
  <si>
    <t>Progress to goal</t>
  </si>
  <si>
    <t>School-wide</t>
  </si>
  <si>
    <t>;</t>
  </si>
  <si>
    <t>TOTAL COST:</t>
  </si>
  <si>
    <t>Progress Monitoring Toward Goals</t>
  </si>
  <si>
    <t>Monitoring of Progress (Medium &amp; Long Term Goals)</t>
  </si>
  <si>
    <t>SIP planner</t>
  </si>
  <si>
    <t>Priority Area of Improvement 1: English/Language Arts</t>
  </si>
  <si>
    <t>Name of program</t>
  </si>
  <si>
    <t>Vendor</t>
  </si>
  <si>
    <t>Cost</t>
  </si>
  <si>
    <t>Priority Area of Improvement 2: Mathematics</t>
  </si>
  <si>
    <t>Culture/Climate</t>
  </si>
  <si>
    <t>Create and execute an accountability system for Model of Care.</t>
  </si>
  <si>
    <t xml:space="preserve">MOC (4 coaches) </t>
  </si>
  <si>
    <t>NWEA (ELA) AVERAGE RIT SCORE(S)</t>
  </si>
  <si>
    <t>SEED</t>
  </si>
  <si>
    <t xml:space="preserve">Incentives for staff (cannot fund from Title I) </t>
  </si>
  <si>
    <t xml:space="preserve">MOC Stars </t>
  </si>
  <si>
    <t>NWEA (MA) AVERAGE RIT SCORE(S)</t>
  </si>
  <si>
    <t xml:space="preserve">Supplies </t>
  </si>
  <si>
    <t xml:space="preserve">MOC Training Materials </t>
  </si>
  <si>
    <t xml:space="preserve">Boys Town </t>
  </si>
  <si>
    <t xml:space="preserve">Professional Development </t>
  </si>
  <si>
    <t xml:space="preserve">MOC PD Videos </t>
  </si>
  <si>
    <t>TBD</t>
  </si>
  <si>
    <t>Term</t>
  </si>
  <si>
    <t>Score(s)</t>
  </si>
  <si>
    <t>MOC Social Skills Posters</t>
  </si>
  <si>
    <t>Model of Care (MOC)</t>
  </si>
  <si>
    <t>SEL</t>
  </si>
  <si>
    <t>Pilot Charcter lessons to aid in identifying skills across the board for all students</t>
  </si>
  <si>
    <t>Character Education</t>
  </si>
  <si>
    <t>Total</t>
  </si>
  <si>
    <t>Field experiences and excursions that support skill development</t>
  </si>
  <si>
    <t>10 Experiences</t>
  </si>
  <si>
    <t>Multiple</t>
  </si>
  <si>
    <t>Program supplies</t>
  </si>
  <si>
    <t>Internal Professional Development</t>
  </si>
  <si>
    <t>Fall</t>
  </si>
  <si>
    <t>External Professional Development</t>
  </si>
  <si>
    <t>SEL learning</t>
  </si>
  <si>
    <t>CASEL &amp; CPSEL</t>
  </si>
  <si>
    <t>School</t>
  </si>
  <si>
    <t xml:space="preserve">Civil Air Patrol Stipend </t>
  </si>
  <si>
    <t>Academic</t>
  </si>
  <si>
    <t xml:space="preserve">Ongoing literacy-focused professional development </t>
  </si>
  <si>
    <t>Shakespeare Graphic Novels</t>
  </si>
  <si>
    <t>Amazon</t>
  </si>
  <si>
    <t>Great Books</t>
  </si>
  <si>
    <t xml:space="preserve">Great Books </t>
  </si>
  <si>
    <t>6th grade</t>
  </si>
  <si>
    <t>Writing Center Materials</t>
  </si>
  <si>
    <t>Achievers After School Program</t>
  </si>
  <si>
    <t>SEED Teacher's College</t>
  </si>
  <si>
    <t>Felton LTD.</t>
  </si>
  <si>
    <t>iReady</t>
  </si>
  <si>
    <t>Curriculum Associates</t>
  </si>
  <si>
    <t>SEED TV and Broadcasting</t>
  </si>
  <si>
    <t>Multiple Vendors</t>
  </si>
  <si>
    <t>Near Pod</t>
  </si>
  <si>
    <t>Math Intervention in Dorms</t>
  </si>
  <si>
    <t>Multiple Venders</t>
  </si>
  <si>
    <t>Network</t>
  </si>
  <si>
    <t>NCTE</t>
  </si>
  <si>
    <t>National Council of Eng Teachers</t>
  </si>
  <si>
    <t>NSTA</t>
  </si>
  <si>
    <t>NSTA-National Conference on Science Education</t>
  </si>
  <si>
    <t>Ron Clark Academy</t>
  </si>
  <si>
    <t>Credit Recovery</t>
  </si>
  <si>
    <t>Edmentum</t>
  </si>
  <si>
    <t>Summer Learning</t>
  </si>
  <si>
    <t>National</t>
  </si>
  <si>
    <t>Dual Enrollment</t>
  </si>
  <si>
    <t>Community College of Baltimore County</t>
  </si>
  <si>
    <t>7th grade</t>
  </si>
  <si>
    <t>UMD Saturday Coaching</t>
  </si>
  <si>
    <t>University of Maryland</t>
  </si>
  <si>
    <t xml:space="preserve">Job embedded coaching and classroom conversations </t>
  </si>
  <si>
    <t>UMD Summer Insititute</t>
  </si>
  <si>
    <t>Projected RIT</t>
  </si>
  <si>
    <t>Science Lab kits</t>
  </si>
  <si>
    <t>Mutiple Vendors</t>
  </si>
  <si>
    <t>NEA Ed. Support Professional National Conference</t>
  </si>
  <si>
    <t>National Education Association</t>
  </si>
  <si>
    <t>NCTM</t>
  </si>
  <si>
    <t>National Council for Teachers of Math</t>
  </si>
  <si>
    <t>8th grade</t>
  </si>
  <si>
    <t xml:space="preserve">NCSS </t>
  </si>
  <si>
    <t>National Council for Social Studies</t>
  </si>
  <si>
    <t>Growth Index</t>
  </si>
  <si>
    <t>CEC</t>
  </si>
  <si>
    <t>Council for Exceptional Children</t>
  </si>
  <si>
    <t>Acheive 3000</t>
  </si>
  <si>
    <t>School Goal</t>
  </si>
  <si>
    <t>9th grade</t>
  </si>
  <si>
    <t>School's Goal</t>
  </si>
  <si>
    <t>Winter</t>
  </si>
  <si>
    <t>10th grade</t>
  </si>
  <si>
    <t>Spring</t>
  </si>
  <si>
    <t>Reading - Percentage of students passing the PARCC assessment (or projected to pass via MAP)</t>
  </si>
  <si>
    <t>ISTEP+ (ELA) PASS RATE</t>
  </si>
  <si>
    <t>ISTEP+ (MA) PASS RATE</t>
  </si>
  <si>
    <t>Assessment(s)</t>
  </si>
  <si>
    <t>Waivers, Provisions, and Assurances</t>
  </si>
  <si>
    <t>NWEA - Projection</t>
  </si>
  <si>
    <t>[X]</t>
  </si>
  <si>
    <t>No statutes and  rules will be suspended from operation from this school.</t>
  </si>
  <si>
    <t>NWEA - Proficiency</t>
  </si>
  <si>
    <t>Curriculum and information regarding the location of a copy of the curriculum is available.</t>
  </si>
  <si>
    <t>School Goal (MOY)</t>
  </si>
  <si>
    <r>
      <t xml:space="preserve">Assessments besides </t>
    </r>
    <r>
      <rPr>
        <color rgb="FFFF0000"/>
      </rPr>
      <t>PARCC</t>
    </r>
    <r>
      <t xml:space="preserve"> are used at this school.</t>
    </r>
  </si>
  <si>
    <t>School's Goal (MOY)</t>
  </si>
  <si>
    <t>Plan to be submitted to the governing body and made available to all interested members of the public and in an easily understood format.</t>
  </si>
  <si>
    <t>ISTEP+ - Actual</t>
  </si>
  <si>
    <t>Provisions are in place to maintain a safe and disciplined learning environment for students and teachers.</t>
  </si>
  <si>
    <t>ISTEP+ - Proficiency</t>
  </si>
  <si>
    <t>A professional development program exists.</t>
  </si>
  <si>
    <t>School Goal (EOY)</t>
  </si>
  <si>
    <t>The plan complies with the network's core principles for leadership development.</t>
  </si>
  <si>
    <t>School's Goal (EOY)</t>
  </si>
  <si>
    <t>The SEED Foundation supports the development and execution of this plan and recognizes the need to pivot based on data monitoring.</t>
  </si>
  <si>
    <t>Graph of Results</t>
  </si>
  <si>
    <t>Principal Signature of Assurance</t>
  </si>
  <si>
    <t>Date</t>
  </si>
  <si>
    <t>GOAL 4</t>
  </si>
  <si>
    <t>Interim assessment scores</t>
  </si>
  <si>
    <t>MAP Mathematics - Average achievement percentile</t>
  </si>
  <si>
    <t>Fall 2018</t>
  </si>
  <si>
    <t>Winter 2018</t>
  </si>
  <si>
    <t>Spring 2019</t>
  </si>
  <si>
    <t>Timestamp</t>
  </si>
  <si>
    <t>Session name:</t>
  </si>
  <si>
    <t>Date of session:</t>
  </si>
  <si>
    <t>I walked away with a clear understanding of the concepts presented today.</t>
  </si>
  <si>
    <t>The content was relevant, applicable, and useful.</t>
  </si>
  <si>
    <t>The facilitator(s) was well-prepared and led the session effectively.</t>
  </si>
  <si>
    <t>This session was a worthwhile investment of my time.</t>
  </si>
  <si>
    <t xml:space="preserve">Comments: </t>
  </si>
  <si>
    <t>j</t>
  </si>
  <si>
    <t>sdf</t>
  </si>
  <si>
    <t>M.O.C.</t>
  </si>
  <si>
    <t>Ahshuntay Wingate</t>
  </si>
  <si>
    <t>Element</t>
  </si>
  <si>
    <t>Social Emotional</t>
  </si>
  <si>
    <t>Leadership</t>
  </si>
  <si>
    <t>MAP Reading - Average achievement percentile</t>
  </si>
  <si>
    <t>MAP Language - Achievement percentile</t>
  </si>
  <si>
    <t>MAP Mathematics - Average growth percentile</t>
  </si>
  <si>
    <t>Fall 2018 - Spring 2019</t>
  </si>
  <si>
    <t>Spring 2019 - Fall 2019</t>
  </si>
  <si>
    <t>Fall 2019 - Winter 2019</t>
  </si>
  <si>
    <t>Winter 2019 - Spring 2020</t>
  </si>
  <si>
    <t>Fall 2019 - Spring 2020</t>
  </si>
  <si>
    <t>MAP Reading - Average growth percentile</t>
  </si>
  <si>
    <t>MAP Language - Average growth percentile</t>
  </si>
  <si>
    <t>GOAL 1</t>
  </si>
  <si>
    <t>Daily attendance rates</t>
  </si>
  <si>
    <t>Quarter 1</t>
  </si>
  <si>
    <t>Quarter 2</t>
  </si>
  <si>
    <t>Quarter 3</t>
  </si>
  <si>
    <t>Quarter 4</t>
  </si>
  <si>
    <t>Yearly rate</t>
  </si>
  <si>
    <t>Quarterly trend</t>
  </si>
  <si>
    <t>2019-20</t>
  </si>
  <si>
    <t>2018-19</t>
  </si>
  <si>
    <t>2017-18</t>
  </si>
  <si>
    <t>2016-17</t>
  </si>
  <si>
    <t>GOAL 2</t>
  </si>
  <si>
    <t>Student enrollment rates</t>
  </si>
  <si>
    <t>December - February</t>
  </si>
  <si>
    <t>February - June</t>
  </si>
  <si>
    <t>June - Fall Enrollment</t>
  </si>
  <si>
    <t>GOAL 6</t>
  </si>
  <si>
    <t>DAPS performance</t>
  </si>
  <si>
    <t>Percentage of students with an overall DAPS score of adequate or thriving</t>
  </si>
  <si>
    <t>11th grade</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</si>
</sst>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quot;$&quot;#,##0.00"/>
    <numFmt numFmtId="165" formatCode="M/d/yyyy"/>
    <numFmt numFmtId="166" formatCode="&quot;$&quot;#,##0"/>
    <numFmt numFmtId="167" formatCode="#,##0.0"/>
    <numFmt numFmtId="168" formatCode="m/d/yy"/>
    <numFmt numFmtId="169" formatCode="m/d/yyyy"/>
    <numFmt numFmtId="170" formatCode="0.0%"/>
    <numFmt numFmtId="171" formatCode="0.0"/>
    <numFmt numFmtId="172" formatCode="mm/dd/yyyy"/>
    <numFmt numFmtId="173" formatCode="m/d/yyyy h:mm:ss"/>
  </numFmts>
  <fonts count="98">
    <font>
      <sz val="10.0"/>
      <color rgb="FF000000"/>
      <name val="Arial"/>
    </font>
    <font>
      <sz val="10.0"/>
      <color theme="1"/>
      <name val="Calibri"/>
    </font>
    <font>
      <color theme="1"/>
      <name val="Calibri"/>
    </font>
    <font>
      <b/>
      <sz val="24.0"/>
      <color theme="1"/>
      <name val="Calibri"/>
    </font>
    <font>
      <b/>
      <sz val="14.0"/>
      <color theme="1"/>
      <name val="Calibri"/>
    </font>
    <font/>
    <font>
      <b/>
      <color theme="1"/>
      <name val="Calibri"/>
    </font>
    <font>
      <sz val="14.0"/>
      <color theme="1"/>
      <name val="Calibri"/>
    </font>
    <font>
      <b/>
      <sz val="18.0"/>
      <color theme="1"/>
      <name val="Calibri"/>
    </font>
    <font>
      <b/>
      <sz val="24.0"/>
      <color rgb="FF20124D"/>
      <name val="Calibri"/>
    </font>
    <font>
      <sz val="10.0"/>
      <color rgb="FFFFFFFF"/>
      <name val="Calibri"/>
    </font>
    <font>
      <sz val="18.0"/>
      <color rgb="FFFFFFFF"/>
      <name val="Calibri"/>
    </font>
    <font>
      <b/>
      <sz val="12.0"/>
      <color rgb="FFFFFFFF"/>
      <name val="Calibri"/>
    </font>
    <font>
      <sz val="14.0"/>
      <color rgb="FFFFFFFF"/>
      <name val="Calibri"/>
    </font>
    <font>
      <b/>
      <sz val="18.0"/>
      <color rgb="FFFFFFFF"/>
      <name val="Calibri"/>
    </font>
    <font>
      <b/>
      <sz val="8.0"/>
      <color rgb="FFFFFFFF"/>
      <name val="Calibri"/>
    </font>
    <font>
      <sz val="8.0"/>
      <color theme="1"/>
      <name val="Calibri"/>
    </font>
    <font>
      <b/>
      <sz val="14.0"/>
      <color rgb="FFFFFFFF"/>
      <name val="Calibri"/>
    </font>
    <font>
      <sz val="12.0"/>
      <color rgb="FFFFFFFF"/>
      <name val="Calibri"/>
    </font>
    <font>
      <b/>
      <sz val="9.0"/>
      <color rgb="FF000000"/>
      <name val="Calibri"/>
    </font>
    <font>
      <b/>
      <sz val="10.0"/>
      <color rgb="FF000000"/>
      <name val="Calibri"/>
    </font>
    <font>
      <b/>
      <i/>
      <sz val="10.0"/>
      <color rgb="FF1C4587"/>
      <name val="Calibri"/>
    </font>
    <font>
      <sz val="9.0"/>
      <color theme="1"/>
      <name val="Calibri"/>
    </font>
    <font>
      <b/>
      <u/>
      <sz val="12.0"/>
      <color rgb="FFFFFFFF"/>
    </font>
    <font>
      <color rgb="FFFFFFFF"/>
      <name val="Calibri"/>
    </font>
    <font>
      <b/>
      <color theme="1"/>
      <name val="Arial"/>
    </font>
    <font>
      <b/>
      <i/>
      <sz val="13.0"/>
      <color rgb="FF000000"/>
      <name val="Calibri"/>
    </font>
    <font>
      <color theme="1"/>
      <name val="Arial"/>
    </font>
    <font>
      <b/>
      <sz val="10.0"/>
      <color rgb="FFFFFFFF"/>
      <name val="Calibri"/>
    </font>
    <font>
      <b/>
      <sz val="10.0"/>
      <color theme="1"/>
      <name val="Calibri"/>
    </font>
    <font>
      <b/>
      <sz val="8.0"/>
      <color theme="1"/>
      <name val="Calibri"/>
    </font>
    <font>
      <b/>
      <sz val="9.0"/>
      <color rgb="FFFFFFFF"/>
      <name val="Calibri"/>
    </font>
    <font>
      <sz val="12.0"/>
      <color theme="1"/>
      <name val="Calibri"/>
    </font>
    <font>
      <b/>
      <sz val="18.0"/>
      <color rgb="FFEA9999"/>
      <name val="Calibri"/>
    </font>
    <font>
      <b/>
      <sz val="12.0"/>
      <color rgb="FFEFEFEF"/>
      <name val="Calibri"/>
    </font>
    <font>
      <b/>
      <sz val="12.0"/>
      <color rgb="FFEA9999"/>
      <name val="Calibri"/>
    </font>
    <font>
      <i/>
      <sz val="8.0"/>
      <color theme="1"/>
      <name val="Calibri"/>
    </font>
    <font>
      <b/>
      <sz val="13.0"/>
      <color rgb="FFFFFFFF"/>
      <name val="Calibri"/>
    </font>
    <font>
      <b/>
      <i/>
      <sz val="13.0"/>
      <color theme="1"/>
      <name val="Calibri"/>
    </font>
    <font>
      <b/>
      <sz val="11.0"/>
      <color rgb="FF000000"/>
      <name val="Calibri"/>
    </font>
    <font>
      <sz val="10.0"/>
      <color rgb="FF000000"/>
      <name val="Calibri"/>
    </font>
    <font>
      <b/>
      <sz val="10.0"/>
      <color rgb="FF1C4587"/>
      <name val="Calibri"/>
    </font>
    <font>
      <b/>
      <sz val="10.0"/>
      <color rgb="FFF3F3F3"/>
      <name val="Calibri"/>
    </font>
    <font>
      <b/>
      <sz val="10.0"/>
      <color rgb="FF1C4587"/>
      <name val="Arial"/>
    </font>
    <font>
      <i/>
      <sz val="10.0"/>
      <color rgb="FF000000"/>
      <name val="Calibri"/>
    </font>
    <font>
      <b/>
      <sz val="12.0"/>
      <color theme="1"/>
      <name val="Calibri"/>
    </font>
    <font>
      <b/>
      <i/>
      <sz val="8.0"/>
      <color rgb="FF000000"/>
      <name val="Calibri"/>
    </font>
    <font>
      <b/>
      <sz val="8.0"/>
      <color rgb="FF000000"/>
      <name val="Calibri"/>
    </font>
    <font>
      <sz val="9.0"/>
      <color rgb="FF000000"/>
      <name val="Calibri"/>
    </font>
    <font>
      <i/>
      <sz val="8.0"/>
      <color rgb="FF000000"/>
      <name val="Calibri"/>
    </font>
    <font>
      <i/>
      <sz val="9.0"/>
      <color theme="1"/>
      <name val="Calibri"/>
    </font>
    <font>
      <i/>
      <sz val="9.0"/>
      <color rgb="FF000000"/>
      <name val="Calibri"/>
    </font>
    <font>
      <i/>
      <sz val="8.0"/>
      <color rgb="FF7F6000"/>
      <name val="Calibri"/>
    </font>
    <font>
      <b/>
      <sz val="11.0"/>
      <color theme="1"/>
      <name val="Calibri"/>
    </font>
    <font>
      <sz val="18.0"/>
      <color rgb="FF000000"/>
      <name val="Calibri"/>
    </font>
    <font>
      <b/>
      <sz val="9.0"/>
      <color theme="1"/>
      <name val="Calibri"/>
    </font>
    <font>
      <b/>
      <i/>
      <sz val="9.0"/>
      <color rgb="FF000000"/>
      <name val="Calibri"/>
    </font>
    <font>
      <sz val="9.0"/>
      <color theme="1"/>
      <name val="Roboto"/>
    </font>
    <font>
      <b/>
      <i/>
      <sz val="9.0"/>
      <color theme="1"/>
      <name val="Calibri"/>
    </font>
    <font>
      <sz val="9.0"/>
      <color rgb="FF000000"/>
      <name val="Arial"/>
    </font>
    <font>
      <sz val="14.0"/>
      <color rgb="FF0B5394"/>
      <name val="Calibri"/>
    </font>
    <font>
      <sz val="8.0"/>
      <color rgb="FF000000"/>
      <name val="Calibri"/>
    </font>
    <font>
      <i/>
      <sz val="8.0"/>
      <color rgb="FFFFFFFF"/>
      <name val="Calibri"/>
    </font>
    <font>
      <sz val="9.0"/>
      <color rgb="FFFFFFFF"/>
      <name val="Calibri"/>
    </font>
    <font>
      <i/>
      <sz val="8.0"/>
      <color rgb="FF741B47"/>
      <name val="Calibri"/>
    </font>
    <font>
      <b/>
      <i/>
      <sz val="8.0"/>
      <color rgb="FFB45F06"/>
      <name val="Calibri"/>
    </font>
    <font>
      <i/>
      <sz val="9.0"/>
      <color rgb="FF000000"/>
      <name val="Arial"/>
    </font>
    <font>
      <b/>
      <color rgb="FF1C4587"/>
      <name val="Arial"/>
    </font>
    <font>
      <color rgb="FF000000"/>
      <name val="Arial"/>
    </font>
    <font>
      <sz val="8.0"/>
      <color rgb="FF000000"/>
      <name val="Arial"/>
    </font>
    <font>
      <b/>
      <sz val="18.0"/>
      <color rgb="FF20124D"/>
      <name val="Calibri"/>
    </font>
    <font>
      <sz val="18.0"/>
      <color theme="1"/>
      <name val="Calibri"/>
    </font>
    <font>
      <b/>
      <color rgb="FF000000"/>
      <name val="Arial"/>
    </font>
    <font>
      <sz val="11.0"/>
      <color theme="1"/>
      <name val="Calibri"/>
    </font>
    <font>
      <b/>
      <sz val="11.0"/>
      <color rgb="FFFFFFFF"/>
      <name val="Calibri"/>
    </font>
    <font>
      <b/>
      <u/>
      <sz val="9.0"/>
      <color rgb="FF0000FF"/>
    </font>
    <font>
      <i/>
      <sz val="8.0"/>
      <color rgb="FF000000"/>
      <name val="Arial"/>
    </font>
    <font>
      <b/>
      <sz val="12.0"/>
      <color rgb="FFFFFFFF"/>
      <name val="Arial"/>
    </font>
    <font>
      <i/>
      <color rgb="FF000000"/>
      <name val="Arial"/>
    </font>
    <font>
      <b/>
      <color rgb="FFFFFFFF"/>
      <name val="Calibri"/>
    </font>
    <font>
      <b/>
      <color rgb="FF000000"/>
      <name val="Calibri"/>
    </font>
    <font>
      <i/>
      <color theme="1"/>
      <name val="Calibri"/>
    </font>
    <font>
      <i/>
      <color rgb="FF000000"/>
      <name val="Calibri"/>
    </font>
    <font>
      <b/>
      <sz val="12.0"/>
      <color rgb="FFF09300"/>
      <name val="Calibri"/>
    </font>
    <font>
      <sz val="14.0"/>
      <color rgb="FFFFFFFF"/>
      <name val="Arial"/>
    </font>
    <font>
      <u/>
      <color rgb="FF0000FF"/>
    </font>
    <font>
      <u/>
      <color rgb="FF0000FF"/>
    </font>
    <font>
      <sz val="11.0"/>
      <color rgb="FF3C78D8"/>
      <name val="Calibri"/>
    </font>
    <font>
      <sz val="11.0"/>
      <color rgb="FF3C78D8"/>
      <name val="Arial"/>
    </font>
    <font>
      <b/>
      <sz val="18.0"/>
      <color rgb="FF073763"/>
      <name val="Calibri"/>
    </font>
    <font>
      <b/>
      <i/>
      <sz val="10.0"/>
      <color theme="1"/>
      <name val="Calibri"/>
    </font>
    <font>
      <i/>
      <sz val="10.0"/>
      <color theme="1"/>
      <name val="Calibri"/>
    </font>
    <font>
      <b/>
      <color rgb="FFFFFFFF"/>
      <name val="Arial"/>
    </font>
    <font>
      <sz val="11.0"/>
      <color rgb="FF000000"/>
      <name val="Inconsolata"/>
    </font>
    <font>
      <b/>
      <sz val="11.0"/>
      <color rgb="FF3F68EA"/>
      <name val="Calibri"/>
    </font>
    <font>
      <sz val="14.0"/>
      <color theme="1"/>
      <name val="Arial"/>
    </font>
    <font>
      <i/>
      <sz val="7.0"/>
      <color theme="1"/>
      <name val="Calibri"/>
    </font>
    <font>
      <color rgb="FF3F68EA"/>
      <name val="Calibri"/>
    </font>
  </fonts>
  <fills count="43">
    <fill>
      <patternFill patternType="none"/>
    </fill>
    <fill>
      <patternFill patternType="lightGray"/>
    </fill>
    <fill>
      <patternFill patternType="solid">
        <fgColor rgb="FFE7E6E6"/>
        <bgColor rgb="FFE7E6E6"/>
      </patternFill>
    </fill>
    <fill>
      <patternFill patternType="solid">
        <fgColor rgb="FFCC0000"/>
        <bgColor rgb="FFCC0000"/>
      </patternFill>
    </fill>
    <fill>
      <patternFill patternType="solid">
        <fgColor rgb="FF434343"/>
        <bgColor rgb="FF434343"/>
      </patternFill>
    </fill>
    <fill>
      <patternFill patternType="solid">
        <fgColor rgb="FF351C75"/>
        <bgColor rgb="FF351C75"/>
      </patternFill>
    </fill>
    <fill>
      <patternFill patternType="solid">
        <fgColor rgb="FFC9DAF8"/>
        <bgColor rgb="FFC9DAF8"/>
      </patternFill>
    </fill>
    <fill>
      <patternFill patternType="solid">
        <fgColor rgb="FFFFFFFF"/>
        <bgColor rgb="FFFFFFFF"/>
      </patternFill>
    </fill>
    <fill>
      <patternFill patternType="solid">
        <fgColor rgb="FF00FF00"/>
        <bgColor rgb="FF00FF00"/>
      </patternFill>
    </fill>
    <fill>
      <patternFill patternType="solid">
        <fgColor rgb="FF1C4587"/>
        <bgColor rgb="FF1C4587"/>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38761D"/>
        <bgColor rgb="FF38761D"/>
      </patternFill>
    </fill>
    <fill>
      <patternFill patternType="solid">
        <fgColor rgb="FF990000"/>
        <bgColor rgb="FF990000"/>
      </patternFill>
    </fill>
    <fill>
      <patternFill patternType="solid">
        <fgColor rgb="FFB45F06"/>
        <bgColor rgb="FFB45F06"/>
      </patternFill>
    </fill>
    <fill>
      <patternFill patternType="solid">
        <fgColor rgb="FFBF9000"/>
        <bgColor rgb="FFBF9000"/>
      </patternFill>
    </fill>
    <fill>
      <patternFill patternType="solid">
        <fgColor rgb="FF0B5394"/>
        <bgColor rgb="FF0B5394"/>
      </patternFill>
    </fill>
    <fill>
      <patternFill patternType="solid">
        <fgColor rgb="FFE06666"/>
        <bgColor rgb="FFE06666"/>
      </patternFill>
    </fill>
    <fill>
      <patternFill patternType="solid">
        <fgColor rgb="FF000000"/>
        <bgColor rgb="FF000000"/>
      </patternFill>
    </fill>
    <fill>
      <patternFill patternType="solid">
        <fgColor rgb="FFE69138"/>
        <bgColor rgb="FFE69138"/>
      </patternFill>
    </fill>
    <fill>
      <patternFill patternType="solid">
        <fgColor rgb="FFF1C232"/>
        <bgColor rgb="FFF1C232"/>
      </patternFill>
    </fill>
    <fill>
      <patternFill patternType="solid">
        <fgColor rgb="FF93C47D"/>
        <bgColor rgb="FF93C47D"/>
      </patternFill>
    </fill>
    <fill>
      <patternFill patternType="solid">
        <fgColor rgb="FFCCCCCC"/>
        <bgColor rgb="FFCCCCCC"/>
      </patternFill>
    </fill>
    <fill>
      <patternFill patternType="solid">
        <fgColor rgb="FFF4CCCC"/>
        <bgColor rgb="FFF4CCCC"/>
      </patternFill>
    </fill>
    <fill>
      <patternFill patternType="solid">
        <fgColor rgb="FFFCE5CD"/>
        <bgColor rgb="FFFCE5CD"/>
      </patternFill>
    </fill>
    <fill>
      <patternFill patternType="solid">
        <fgColor rgb="FFFFF2CC"/>
        <bgColor rgb="FFFFF2CC"/>
      </patternFill>
    </fill>
    <fill>
      <patternFill patternType="solid">
        <fgColor rgb="FFD9EAD3"/>
        <bgColor rgb="FFD9EAD3"/>
      </patternFill>
    </fill>
    <fill>
      <patternFill patternType="solid">
        <fgColor rgb="FFEA9999"/>
        <bgColor rgb="FFEA9999"/>
      </patternFill>
    </fill>
    <fill>
      <patternFill patternType="solid">
        <fgColor rgb="FFFFE599"/>
        <bgColor rgb="FFFFE599"/>
      </patternFill>
    </fill>
    <fill>
      <patternFill patternType="solid">
        <fgColor rgb="FFF9CB9C"/>
        <bgColor rgb="FFF9CB9C"/>
      </patternFill>
    </fill>
    <fill>
      <patternFill patternType="solid">
        <fgColor rgb="FF20124D"/>
        <bgColor rgb="FF20124D"/>
      </patternFill>
    </fill>
    <fill>
      <patternFill patternType="solid">
        <fgColor rgb="FFD9D9D9"/>
        <bgColor rgb="FFD9D9D9"/>
      </patternFill>
    </fill>
    <fill>
      <patternFill patternType="solid">
        <fgColor rgb="FF92D4B3"/>
        <bgColor rgb="FF92D4B3"/>
      </patternFill>
    </fill>
    <fill>
      <patternFill patternType="solid">
        <fgColor rgb="FF79EAEB"/>
        <bgColor rgb="FF79EAEB"/>
      </patternFill>
    </fill>
    <fill>
      <patternFill patternType="solid">
        <fgColor rgb="FFFFD966"/>
        <bgColor rgb="FFFFD966"/>
      </patternFill>
    </fill>
    <fill>
      <patternFill patternType="solid">
        <fgColor rgb="FF3C78D8"/>
        <bgColor rgb="FF3C78D8"/>
      </patternFill>
    </fill>
    <fill>
      <patternFill patternType="solid">
        <fgColor rgb="FF6AA84F"/>
        <bgColor rgb="FF6AA84F"/>
      </patternFill>
    </fill>
    <fill>
      <patternFill patternType="solid">
        <fgColor rgb="FF3D85C6"/>
        <bgColor rgb="FF3D85C6"/>
      </patternFill>
    </fill>
    <fill>
      <patternFill patternType="solid">
        <fgColor rgb="FF0C343D"/>
        <bgColor rgb="FF0C343D"/>
      </patternFill>
    </fill>
    <fill>
      <patternFill patternType="solid">
        <fgColor rgb="FF9FC5E8"/>
        <bgColor rgb="FF9FC5E8"/>
      </patternFill>
    </fill>
    <fill>
      <patternFill patternType="solid">
        <fgColor rgb="FF999999"/>
        <bgColor rgb="FF999999"/>
      </patternFill>
    </fill>
  </fills>
  <borders count="100">
    <border/>
    <border>
      <left style="thin">
        <color rgb="FF000000"/>
      </left>
      <top style="thin">
        <color rgb="FF000000"/>
      </top>
    </border>
    <border>
      <bottom style="thin">
        <color rgb="FFFFFFFF"/>
      </bottom>
    </border>
    <border>
      <top style="thin">
        <color rgb="FF000000"/>
      </top>
    </border>
    <border>
      <right style="thin">
        <color rgb="FFFFFFFF"/>
      </right>
      <top style="thin">
        <color rgb="FFFFFFFF"/>
      </top>
    </border>
    <border>
      <right style="thin">
        <color rgb="FF000000"/>
      </right>
      <top style="thin">
        <color rgb="FF000000"/>
      </top>
    </border>
    <border>
      <left style="thin">
        <color rgb="FFFFFFFF"/>
      </left>
      <right style="thin">
        <color rgb="FFFFFFFF"/>
      </right>
      <top style="thin">
        <color rgb="FFFFFFFF"/>
      </top>
    </border>
    <border>
      <left style="thin">
        <color rgb="FFFFFFFF"/>
      </left>
      <top style="thin">
        <color rgb="FFFFFFFF"/>
      </top>
    </border>
    <border>
      <left style="thin">
        <color rgb="FF000000"/>
      </left>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right style="thin">
        <color rgb="FF000000"/>
      </right>
    </border>
    <border>
      <left style="thin">
        <color rgb="FF000000"/>
      </left>
    </border>
    <border>
      <left style="thin">
        <color rgb="FF000000"/>
      </left>
      <right style="thin">
        <color rgb="FF000000"/>
      </right>
      <bottom style="thin">
        <color rgb="FF000000"/>
      </bottom>
    </border>
    <border>
      <left style="thin">
        <color rgb="FF000000"/>
      </left>
      <right style="thin">
        <color rgb="FF000000"/>
      </right>
    </border>
    <border>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style="thin">
        <color rgb="FFFFFFFF"/>
      </right>
    </border>
    <border>
      <left style="thin">
        <color rgb="FFFFFFFF"/>
      </left>
      <right style="thin">
        <color rgb="FFFFFFFF"/>
      </right>
    </border>
    <border>
      <left style="thin">
        <color rgb="FFFFFFFF"/>
      </left>
    </border>
    <border>
      <left style="thin">
        <color rgb="FF000000"/>
      </left>
      <right style="thin">
        <color rgb="FF000000"/>
      </right>
      <top style="thin">
        <color rgb="FF000000"/>
      </top>
    </border>
    <border>
      <left style="thin">
        <color rgb="FFFFFFFF"/>
      </left>
      <right style="thin">
        <color rgb="FFFFFFFF"/>
      </right>
      <bottom style="thin">
        <color rgb="FFFFFFFF"/>
      </bottom>
    </border>
    <border>
      <left style="thin">
        <color rgb="FFFFFFFF"/>
      </left>
      <right style="thin">
        <color rgb="FFFFFFFF"/>
      </right>
      <top style="thin">
        <color rgb="FFFFFFFF"/>
      </top>
      <bottom style="thin">
        <color rgb="FFFFFFFF"/>
      </bottom>
    </border>
    <border>
      <top style="thin">
        <color rgb="FF000000"/>
      </top>
      <bottom style="thin">
        <color rgb="FFFFFFFF"/>
      </bottom>
    </border>
    <border>
      <top style="thin">
        <color rgb="FFFFFFFF"/>
      </top>
    </border>
    <border>
      <left style="thin">
        <color rgb="FF000000"/>
      </left>
      <right style="thin">
        <color rgb="FF000000"/>
      </right>
      <top/>
    </border>
    <border>
      <top style="thin">
        <color rgb="FFFFFFFF"/>
      </top>
      <bottom style="thin">
        <color rgb="FFFFFFFF"/>
      </bottom>
    </border>
    <border>
      <left style="thin">
        <color rgb="FFFFFFFF"/>
      </left>
      <right style="thin">
        <color rgb="FFFFFFFF"/>
      </right>
      <top style="thin">
        <color rgb="FF000000"/>
      </top>
      <bottom style="thin">
        <color rgb="FF000000"/>
      </bottom>
    </border>
    <border>
      <left style="thin">
        <color rgb="FFFFFFFF"/>
      </left>
      <right style="thin">
        <color rgb="FFFFFFFF"/>
      </right>
      <top style="thin">
        <color rgb="FFFFFFFF"/>
      </top>
      <bottom style="thin">
        <color rgb="FF000000"/>
      </bottom>
    </border>
    <border>
      <left style="thin">
        <color rgb="FFFFFFFF"/>
      </left>
      <top style="thin">
        <color rgb="FF000000"/>
      </top>
      <bottom style="thin">
        <color rgb="FF000000"/>
      </bottom>
    </border>
    <border>
      <right style="thin">
        <color rgb="FFFFFFFF"/>
      </right>
      <top style="thin">
        <color rgb="FF000000"/>
      </top>
      <bottom style="thin">
        <color rgb="FF000000"/>
      </bottom>
    </border>
    <border>
      <left/>
      <bottom style="thin">
        <color rgb="FF000000"/>
      </bottom>
    </border>
    <border>
      <left style="thin">
        <color rgb="FF000000"/>
      </left>
      <top style="thin">
        <color rgb="FF000000"/>
      </top>
      <bottom style="thin">
        <color rgb="FFFFFFFF"/>
      </bottom>
    </border>
    <border>
      <right style="thin">
        <color rgb="FF000000"/>
      </right>
      <top style="thin">
        <color rgb="FF000000"/>
      </top>
      <bottom style="thin">
        <color rgb="FFFFFFFF"/>
      </bottom>
    </border>
    <border>
      <left style="thin">
        <color rgb="FF000000"/>
      </left>
      <right style="thin">
        <color rgb="FFFFFFFF"/>
      </right>
      <top style="thin">
        <color rgb="FFFFFFFF"/>
      </top>
      <bottom style="thin">
        <color rgb="FFFFFFFF"/>
      </bottom>
    </border>
    <border>
      <left style="thin">
        <color rgb="FFFFFFFF"/>
      </left>
      <right style="thin">
        <color rgb="FF000000"/>
      </right>
      <top style="thin">
        <color rgb="FFFFFFFF"/>
      </top>
      <bottom style="thin">
        <color rgb="FFFFFFFF"/>
      </bottom>
    </border>
    <border>
      <left style="thin">
        <color rgb="FF000000"/>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left style="thin">
        <color rgb="FF000000"/>
      </left>
      <bottom style="thin">
        <color rgb="FFFFFFFF"/>
      </bottom>
    </border>
    <border>
      <right style="thin">
        <color rgb="FFFFFFFF"/>
      </right>
      <bottom style="thin">
        <color rgb="FFFFFFFF"/>
      </bottom>
    </border>
    <border>
      <left style="thin">
        <color rgb="FF000000"/>
      </left>
      <top style="thin">
        <color rgb="FF000000"/>
      </top>
      <bottom style="thin">
        <color rgb="FFD9D9D9"/>
      </bottom>
    </border>
    <border>
      <top style="thin">
        <color rgb="FF000000"/>
      </top>
      <bottom style="thin">
        <color rgb="FFD9D9D9"/>
      </bottom>
    </border>
    <border>
      <right style="thin">
        <color rgb="FF000000"/>
      </right>
      <top style="thin">
        <color rgb="FF000000"/>
      </top>
      <bottom style="thin">
        <color rgb="FFD9D9D9"/>
      </bottom>
    </border>
    <border>
      <left style="thin">
        <color rgb="FF000000"/>
      </left>
      <top style="thin">
        <color rgb="FFFFFFFF"/>
      </top>
      <bottom style="thin">
        <color rgb="FFFFFFFF"/>
      </bottom>
    </border>
    <border>
      <right style="thin">
        <color rgb="FFD9D9D9"/>
      </right>
      <top style="thin">
        <color rgb="FFD9D9D9"/>
      </top>
      <bottom style="thin">
        <color rgb="FF000000"/>
      </bottom>
    </border>
    <border>
      <left style="thin">
        <color rgb="FFD9D9D9"/>
      </left>
      <right style="thin">
        <color rgb="FFD9D9D9"/>
      </right>
      <top style="thin">
        <color rgb="FFD9D9D9"/>
      </top>
      <bottom style="thin">
        <color rgb="FF000000"/>
      </bottom>
    </border>
    <border>
      <left style="thin">
        <color rgb="FFD9D9D9"/>
      </left>
      <right style="thin">
        <color rgb="FF000000"/>
      </right>
      <top style="thin">
        <color rgb="FFD9D9D9"/>
      </top>
      <bottom style="thin">
        <color rgb="FF000000"/>
      </bottom>
    </border>
    <border>
      <left style="thin">
        <color rgb="FF000000"/>
      </left>
      <right style="thin">
        <color rgb="FF000000"/>
      </right>
      <top style="thin">
        <color rgb="FFFFFFFF"/>
      </top>
      <bottom style="thin">
        <color rgb="FFFFFFFF"/>
      </bottom>
    </border>
    <border>
      <left style="thin">
        <color rgb="FF000000"/>
      </left>
      <right style="thin">
        <color rgb="FF000000"/>
      </right>
      <top style="thin">
        <color rgb="FFFFFFFF"/>
      </top>
    </border>
    <border>
      <left style="thin">
        <color rgb="FF000000"/>
      </left>
      <right style="thin">
        <color rgb="FFD9D9D9"/>
      </right>
      <top style="thin">
        <color rgb="FF000000"/>
      </top>
      <bottom style="thin">
        <color rgb="FFD9D9D9"/>
      </bottom>
    </border>
    <border>
      <left style="thin">
        <color rgb="FFD9D9D9"/>
      </left>
      <right style="thin">
        <color rgb="FFD9D9D9"/>
      </right>
      <top style="thin">
        <color rgb="FF000000"/>
      </top>
      <bottom style="thin">
        <color rgb="FFD9D9D9"/>
      </bottom>
    </border>
    <border>
      <left style="thin">
        <color rgb="FFD9D9D9"/>
      </left>
      <right style="thin">
        <color rgb="FF000000"/>
      </right>
      <top style="thin">
        <color rgb="FF000000"/>
      </top>
      <bottom style="thin">
        <color rgb="FFD9D9D9"/>
      </bottom>
    </border>
    <border>
      <left style="thin">
        <color rgb="FF000000"/>
      </left>
      <right style="thin">
        <color rgb="FFD9D9D9"/>
      </right>
      <top style="thin">
        <color rgb="FF000000"/>
      </top>
    </border>
    <border>
      <left style="thin">
        <color rgb="FFD9D9D9"/>
      </left>
      <right style="thin">
        <color rgb="FFD9D9D9"/>
      </right>
    </border>
    <border>
      <left style="thin">
        <color rgb="FFD9D9D9"/>
      </left>
      <right style="thin">
        <color rgb="FF000000"/>
      </right>
      <top style="thin">
        <color rgb="FF000000"/>
      </top>
    </border>
    <border>
      <left style="thin">
        <color rgb="FF000000"/>
      </left>
      <right style="thin">
        <color rgb="FFD9D9D9"/>
      </right>
      <top style="thin">
        <color rgb="FFD9D9D9"/>
      </top>
    </border>
    <border>
      <left style="thin">
        <color rgb="FFD9D9D9"/>
      </left>
      <right style="thin">
        <color rgb="FFD9D9D9"/>
      </right>
      <top style="thin">
        <color rgb="FFD9D9D9"/>
      </top>
    </border>
    <border>
      <left style="thin">
        <color rgb="FFD9D9D9"/>
      </left>
      <right style="thin">
        <color rgb="FF000000"/>
      </right>
      <top style="thin">
        <color rgb="FFD9D9D9"/>
      </top>
    </border>
    <border>
      <left style="thin">
        <color rgb="FFD9D9D9"/>
      </left>
      <top style="thin">
        <color rgb="FF000000"/>
      </top>
      <bottom style="thin">
        <color rgb="FFD9D9D9"/>
      </bottom>
    </border>
    <border>
      <left style="thin">
        <color rgb="FF000000"/>
      </left>
      <right style="thin">
        <color rgb="FFD9D9D9"/>
      </right>
      <top style="thin">
        <color rgb="FFD9D9D9"/>
      </top>
      <bottom style="thin">
        <color rgb="FFD9D9D9"/>
      </bottom>
    </border>
    <border>
      <left style="thin">
        <color rgb="FFD9D9D9"/>
      </left>
      <right style="thin">
        <color rgb="FFD9D9D9"/>
      </right>
      <top style="thin">
        <color rgb="FFD9D9D9"/>
      </top>
      <bottom style="thin">
        <color rgb="FFD9D9D9"/>
      </bottom>
    </border>
    <border>
      <left style="thin">
        <color rgb="FFD9D9D9"/>
      </left>
      <top style="thin">
        <color rgb="FFD9D9D9"/>
      </top>
      <bottom style="thin">
        <color rgb="FFD9D9D9"/>
      </bottom>
    </border>
    <border>
      <left style="thin">
        <color rgb="FFD9D9D9"/>
      </left>
      <right style="thin">
        <color rgb="FF000000"/>
      </right>
      <top style="thin">
        <color rgb="FFD9D9D9"/>
      </top>
      <bottom style="thin">
        <color rgb="FFD9D9D9"/>
      </bottom>
    </border>
    <border>
      <left style="thin">
        <color rgb="FFD9D9D9"/>
      </left>
      <top style="thin">
        <color rgb="FFD9D9D9"/>
      </top>
    </border>
    <border>
      <left style="thin">
        <color rgb="FF000000"/>
      </left>
      <right style="thin">
        <color rgb="FF000000"/>
      </right>
      <top style="thin">
        <color rgb="FF000000"/>
      </top>
      <bottom style="thin">
        <color rgb="FFFFFFFF"/>
      </bottom>
    </border>
    <border>
      <left style="thin">
        <color rgb="FF000000"/>
      </left>
      <right style="thin">
        <color rgb="FFFFFFFF"/>
      </right>
      <top style="thin">
        <color rgb="FF000000"/>
      </top>
    </border>
    <border>
      <left style="thin">
        <color rgb="FFFFFFFF"/>
      </left>
      <right style="thin">
        <color rgb="FFFFFFFF"/>
      </right>
      <top style="thin">
        <color rgb="FF000000"/>
      </top>
    </border>
    <border>
      <left style="thin">
        <color rgb="FFFFFFFF"/>
      </left>
      <right style="thin">
        <color rgb="FF000000"/>
      </right>
      <top style="thin">
        <color rgb="FF000000"/>
      </top>
    </border>
    <border>
      <right style="thin">
        <color rgb="FF000000"/>
      </right>
      <top style="thin">
        <color rgb="FFD9D9D9"/>
      </top>
      <bottom style="thin">
        <color rgb="FFD9D9D9"/>
      </bottom>
    </border>
    <border>
      <left style="thin">
        <color rgb="FF000000"/>
      </left>
      <right style="thin">
        <color rgb="FF000000"/>
      </right>
      <top style="thin">
        <color rgb="FFFFFFFF"/>
      </top>
      <bottom style="thin">
        <color rgb="FF000000"/>
      </bottom>
    </border>
    <border>
      <right style="thin">
        <color rgb="FF000000"/>
      </right>
      <top style="thin">
        <color rgb="FFD9D9D9"/>
      </top>
    </border>
    <border>
      <left style="thin">
        <color rgb="FF000000"/>
      </left>
      <right style="thin">
        <color rgb="FFD9D9D9"/>
      </right>
      <bottom style="thin">
        <color rgb="FFD9D9D9"/>
      </bottom>
    </border>
    <border>
      <left style="thin">
        <color rgb="FFD9D9D9"/>
      </left>
      <right style="thin">
        <color rgb="FFD9D9D9"/>
      </right>
      <bottom style="thin">
        <color rgb="FFD9D9D9"/>
      </bottom>
    </border>
    <border>
      <left style="thin">
        <color rgb="FFD9D9D9"/>
      </left>
      <right style="thin">
        <color rgb="FF000000"/>
      </right>
      <bottom style="thin">
        <color rgb="FFD9D9D9"/>
      </bottom>
    </border>
    <border>
      <top style="thin">
        <color rgb="FFD9D9D9"/>
      </top>
      <bottom style="thin">
        <color rgb="FFD9D9D9"/>
      </bottom>
    </border>
    <border>
      <top style="thin">
        <color rgb="FFD9D9D9"/>
      </top>
    </border>
    <border>
      <left style="thick">
        <color rgb="FF000000"/>
      </left>
      <top style="thick">
        <color rgb="FF000000"/>
      </top>
      <bottom style="thick">
        <color rgb="FF000000"/>
      </bottom>
    </border>
    <border>
      <right style="thick">
        <color rgb="FF000000"/>
      </right>
      <top style="thick">
        <color rgb="FF000000"/>
      </top>
      <bottom style="thick">
        <color rgb="FF000000"/>
      </bottom>
    </border>
    <border>
      <right style="thin">
        <color rgb="FFD9D9D9"/>
      </right>
      <bottom style="thin">
        <color rgb="FFD9D9D9"/>
      </bottom>
    </border>
    <border>
      <left style="thick">
        <color rgb="FF000000"/>
      </left>
      <right style="thin">
        <color rgb="FF000000"/>
      </right>
      <bottom style="thin">
        <color rgb="FF000000"/>
      </bottom>
    </border>
    <border>
      <left style="thin">
        <color rgb="FF000000"/>
      </left>
      <right style="thick">
        <color rgb="FF000000"/>
      </right>
      <bottom style="thin">
        <color rgb="FF000000"/>
      </bottom>
    </border>
    <border>
      <right style="thin">
        <color rgb="FFD9D9D9"/>
      </right>
      <top style="thin">
        <color rgb="FFD9D9D9"/>
      </top>
      <bottom style="thin">
        <color rgb="FFD9D9D9"/>
      </bottom>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right style="thin">
        <color rgb="FFD9D9D9"/>
      </right>
      <top style="thin">
        <color rgb="FFD9D9D9"/>
      </top>
    </border>
    <border>
      <left style="thin">
        <color rgb="FF000000"/>
      </left>
      <right style="thin">
        <color rgb="FFD9D9D9"/>
      </right>
      <top style="thin">
        <color rgb="FFD9D9D9"/>
      </top>
      <bottom style="thin">
        <color rgb="FF000000"/>
      </bottom>
    </border>
    <border>
      <left style="thin">
        <color rgb="FF000000"/>
      </left>
      <right style="thin">
        <color rgb="FF000000"/>
      </right>
      <top style="thin">
        <color rgb="FF000000"/>
      </top>
      <bottom style="thin">
        <color rgb="FFD9D9D9"/>
      </bottom>
    </border>
    <border>
      <left style="thin">
        <color rgb="FF000000"/>
      </left>
      <right style="thin">
        <color rgb="FF000000"/>
      </right>
      <top style="thin">
        <color rgb="FFD9D9D9"/>
      </top>
      <bottom style="thin">
        <color rgb="FFD9D9D9"/>
      </bottom>
    </border>
    <border>
      <left style="thin">
        <color rgb="FF000000"/>
      </left>
      <right style="thin">
        <color rgb="FF000000"/>
      </right>
      <bottom style="thin">
        <color rgb="FFFFFFFF"/>
      </bottom>
    </border>
    <border>
      <left style="thin">
        <color rgb="FFFFFFFF"/>
      </left>
      <bottom style="thin">
        <color rgb="FFFFFFFF"/>
      </bottom>
    </border>
    <border>
      <left style="thin">
        <color rgb="FF000000"/>
      </left>
      <right style="thin">
        <color rgb="FF000000"/>
      </right>
      <top style="thin">
        <color rgb="FFD9D9D9"/>
      </top>
      <bottom style="thin">
        <color rgb="FF000000"/>
      </bottom>
    </border>
    <border>
      <left style="thin">
        <color rgb="FF000000"/>
      </left>
      <top style="thin">
        <color rgb="FFFFFFFF"/>
      </top>
      <bottom style="thin">
        <color rgb="FF000000"/>
      </bottom>
    </border>
    <border>
      <left style="thin">
        <color rgb="FFFFFFFF"/>
      </left>
      <top style="thin">
        <color rgb="FFFFFFFF"/>
      </top>
      <bottom style="thin">
        <color rgb="FFFFFFFF"/>
      </bottom>
    </border>
    <border>
      <right style="thin">
        <color rgb="FFFFFFFF"/>
      </right>
      <top style="thin">
        <color rgb="FFFFFFFF"/>
      </top>
      <bottom style="thin">
        <color rgb="FFFFFFFF"/>
      </bottom>
    </border>
    <border>
      <left style="thin">
        <color rgb="FF000000"/>
      </left>
      <top style="thin">
        <color rgb="FFD9D9D9"/>
      </top>
      <bottom style="thin">
        <color rgb="FFD9D9D9"/>
      </bottom>
    </border>
    <border>
      <left style="thin">
        <color rgb="FF000000"/>
      </left>
      <top style="thin">
        <color rgb="FFD9D9D9"/>
      </top>
      <bottom style="thin">
        <color rgb="FF000000"/>
      </bottom>
    </border>
  </borders>
  <cellStyleXfs count="1">
    <xf borderId="0" fillId="0" fontId="0" numFmtId="0" applyAlignment="1" applyFont="1"/>
  </cellStyleXfs>
  <cellXfs count="727">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shrinkToFit="0" wrapText="1"/>
    </xf>
    <xf borderId="0" fillId="0" fontId="2" numFmtId="0" xfId="0" applyAlignment="1" applyFont="1">
      <alignment shrinkToFit="0" vertical="center" wrapText="1"/>
    </xf>
    <xf borderId="1" fillId="0" fontId="3" numFmtId="0" xfId="0" applyAlignment="1" applyBorder="1" applyFont="1">
      <alignment horizontal="center" shrinkToFit="0" vertical="center" wrapText="1"/>
    </xf>
    <xf borderId="2" fillId="0" fontId="4" numFmtId="0" xfId="0" applyAlignment="1" applyBorder="1" applyFont="1">
      <alignment horizontal="center" shrinkToFit="0" wrapText="1"/>
    </xf>
    <xf borderId="2" fillId="0" fontId="5" numFmtId="0" xfId="0" applyBorder="1" applyFont="1"/>
    <xf borderId="3" fillId="0" fontId="5" numFmtId="0" xfId="0" applyBorder="1" applyFont="1"/>
    <xf borderId="4" fillId="0" fontId="6" numFmtId="0" xfId="0" applyAlignment="1" applyBorder="1" applyFont="1">
      <alignment shrinkToFit="0" wrapText="1"/>
    </xf>
    <xf borderId="5" fillId="0" fontId="5" numFmtId="0" xfId="0" applyBorder="1" applyFont="1"/>
    <xf borderId="6" fillId="0" fontId="2" numFmtId="0" xfId="0" applyAlignment="1" applyBorder="1" applyFont="1">
      <alignment shrinkToFit="0" wrapText="1"/>
    </xf>
    <xf borderId="0" fillId="0" fontId="7" numFmtId="0" xfId="0" applyAlignment="1" applyFont="1">
      <alignment shrinkToFit="0" wrapText="1"/>
    </xf>
    <xf borderId="7" fillId="0" fontId="2" numFmtId="0" xfId="0" applyAlignment="1" applyBorder="1" applyFont="1">
      <alignment shrinkToFit="0" wrapText="1"/>
    </xf>
    <xf borderId="8" fillId="0" fontId="3" numFmtId="0" xfId="0" applyAlignment="1" applyBorder="1" applyFont="1">
      <alignment horizontal="center" shrinkToFit="0" vertical="center" wrapText="1"/>
    </xf>
    <xf borderId="9" fillId="0" fontId="6" numFmtId="0" xfId="0" applyAlignment="1" applyBorder="1" applyFont="1">
      <alignment shrinkToFit="0" wrapText="1"/>
    </xf>
    <xf borderId="0" fillId="0" fontId="8" numFmtId="0" xfId="0" applyAlignment="1" applyFont="1">
      <alignment shrinkToFit="0" wrapText="1"/>
    </xf>
    <xf borderId="9" fillId="0" fontId="6" numFmtId="0" xfId="0" applyAlignment="1" applyBorder="1" applyFont="1">
      <alignment shrinkToFit="0" vertical="center" wrapText="1"/>
    </xf>
    <xf borderId="10" fillId="0" fontId="9" numFmtId="0" xfId="0" applyAlignment="1" applyBorder="1" applyFont="1">
      <alignment horizontal="center" shrinkToFit="0" vertical="center" wrapText="1"/>
    </xf>
    <xf borderId="9" fillId="0" fontId="2" numFmtId="0" xfId="0" applyAlignment="1" applyBorder="1" applyFont="1">
      <alignment shrinkToFit="0" vertical="top" wrapText="1"/>
    </xf>
    <xf borderId="10" fillId="0" fontId="5" numFmtId="0" xfId="0" applyBorder="1" applyFont="1"/>
    <xf borderId="9" fillId="2" fontId="6" numFmtId="0" xfId="0" applyAlignment="1" applyBorder="1" applyFill="1" applyFont="1">
      <alignment shrinkToFit="0" vertical="center" wrapText="1"/>
    </xf>
    <xf borderId="11" fillId="0" fontId="5" numFmtId="0" xfId="0" applyBorder="1" applyFont="1"/>
    <xf borderId="9" fillId="2" fontId="2" numFmtId="0" xfId="0" applyAlignment="1" applyBorder="1" applyFont="1">
      <alignment shrinkToFit="0" vertical="top" wrapText="1"/>
    </xf>
    <xf borderId="0" fillId="0" fontId="10" numFmtId="0" xfId="0" applyAlignment="1" applyFont="1">
      <alignment horizontal="center" shrinkToFit="0" vertical="center" wrapText="1"/>
    </xf>
    <xf borderId="0" fillId="3" fontId="11" numFmtId="0" xfId="0" applyAlignment="1" applyFill="1" applyFont="1">
      <alignment horizontal="center" shrinkToFit="0" vertical="center" wrapText="1"/>
    </xf>
    <xf borderId="0" fillId="4" fontId="12" numFmtId="0" xfId="0" applyAlignment="1" applyFill="1" applyFont="1">
      <alignment horizontal="center" shrinkToFit="0" vertical="center" wrapText="1"/>
    </xf>
    <xf borderId="0" fillId="4" fontId="13" numFmtId="0" xfId="0" applyAlignment="1" applyFont="1">
      <alignment horizontal="center" shrinkToFit="0" vertical="center" wrapText="1"/>
    </xf>
    <xf borderId="0" fillId="0" fontId="13" numFmtId="0" xfId="0" applyAlignment="1" applyFont="1">
      <alignment horizontal="center" shrinkToFit="0" vertical="center" wrapText="1"/>
    </xf>
    <xf borderId="0" fillId="3" fontId="14" numFmtId="0" xfId="0" applyAlignment="1" applyFont="1">
      <alignment horizontal="center" shrinkToFit="0" vertical="center" wrapText="1"/>
    </xf>
    <xf borderId="0" fillId="4" fontId="15" numFmtId="0" xfId="0" applyAlignment="1" applyFont="1">
      <alignment horizontal="center" vertical="center"/>
    </xf>
    <xf borderId="12" fillId="0" fontId="16" numFmtId="0" xfId="0" applyAlignment="1" applyBorder="1" applyFont="1">
      <alignment shrinkToFit="0" wrapText="1"/>
    </xf>
    <xf borderId="0" fillId="4" fontId="12" numFmtId="0" xfId="0" applyAlignment="1" applyFont="1">
      <alignment horizontal="right" shrinkToFit="0" vertical="center" wrapText="1"/>
    </xf>
    <xf borderId="0" fillId="3" fontId="12" numFmtId="0" xfId="0" applyAlignment="1" applyFont="1">
      <alignment horizontal="center" shrinkToFit="0" vertical="center" wrapText="1"/>
    </xf>
    <xf borderId="1" fillId="5" fontId="17" numFmtId="0" xfId="0" applyAlignment="1" applyBorder="1" applyFill="1" applyFont="1">
      <alignment shrinkToFit="0" vertical="center" wrapText="1"/>
    </xf>
    <xf borderId="0" fillId="4" fontId="18" numFmtId="0" xfId="0" applyAlignment="1" applyFont="1">
      <alignment horizontal="left" shrinkToFit="0" vertical="center" wrapText="1"/>
    </xf>
    <xf borderId="13" fillId="0" fontId="2" numFmtId="0" xfId="0" applyAlignment="1" applyBorder="1" applyFont="1">
      <alignment shrinkToFit="0" wrapText="1"/>
    </xf>
    <xf borderId="0" fillId="4" fontId="18" numFmtId="0" xfId="0" applyAlignment="1" applyFont="1">
      <alignment horizontal="center" shrinkToFit="0" vertical="center" wrapText="1"/>
    </xf>
    <xf borderId="8" fillId="6" fontId="19" numFmtId="0" xfId="0" applyAlignment="1" applyBorder="1" applyFill="1" applyFont="1">
      <alignment shrinkToFit="0" vertical="center" wrapText="1"/>
    </xf>
    <xf borderId="10" fillId="6" fontId="20" numFmtId="0" xfId="0" applyAlignment="1" applyBorder="1" applyFont="1">
      <alignment horizontal="right" shrinkToFit="0" vertical="center" wrapText="1"/>
    </xf>
    <xf borderId="10" fillId="6" fontId="21" numFmtId="0" xfId="0" applyAlignment="1" applyBorder="1" applyFont="1">
      <alignment shrinkToFit="0" vertical="center" wrapText="1"/>
    </xf>
    <xf borderId="10" fillId="6" fontId="21" numFmtId="0" xfId="0" applyAlignment="1" applyBorder="1" applyFont="1">
      <alignment shrinkToFit="0" wrapText="1"/>
    </xf>
    <xf borderId="11" fillId="6" fontId="21" numFmtId="0" xfId="0" applyAlignment="1" applyBorder="1" applyFont="1">
      <alignment shrinkToFit="0" wrapText="1"/>
    </xf>
    <xf borderId="0" fillId="0" fontId="16" numFmtId="0" xfId="0" applyAlignment="1" applyFont="1">
      <alignment shrinkToFit="0" wrapText="1"/>
    </xf>
    <xf borderId="0" fillId="6" fontId="20" numFmtId="0" xfId="0" applyAlignment="1" applyFont="1">
      <alignment horizontal="right" shrinkToFit="0" vertical="center" wrapText="1"/>
    </xf>
    <xf borderId="0" fillId="6" fontId="21" numFmtId="0" xfId="0" applyAlignment="1" applyFont="1">
      <alignment shrinkToFit="0" vertical="center" wrapText="1"/>
    </xf>
    <xf borderId="0" fillId="6" fontId="21" numFmtId="0" xfId="0" applyAlignment="1" applyFont="1">
      <alignment shrinkToFit="0" vertical="bottom" wrapText="1"/>
    </xf>
    <xf borderId="12" fillId="6" fontId="21" numFmtId="0" xfId="0" applyAlignment="1" applyBorder="1" applyFont="1">
      <alignment shrinkToFit="0" vertical="bottom" wrapText="1"/>
    </xf>
    <xf borderId="0" fillId="0" fontId="2" numFmtId="0" xfId="0" applyAlignment="1" applyFont="1">
      <alignment shrinkToFit="0" vertical="bottom" wrapText="1"/>
    </xf>
    <xf borderId="0" fillId="0" fontId="22" numFmtId="0" xfId="0" applyAlignment="1" applyFont="1">
      <alignment shrinkToFit="0" wrapText="1"/>
    </xf>
    <xf borderId="0" fillId="7" fontId="22" numFmtId="0" xfId="0" applyAlignment="1" applyFill="1" applyFont="1">
      <alignment horizontal="center" shrinkToFit="0" vertical="center" wrapText="1"/>
    </xf>
    <xf borderId="0" fillId="3" fontId="23" numFmtId="0" xfId="0" applyAlignment="1" applyFont="1">
      <alignment horizontal="center" shrinkToFit="0" vertical="center" wrapText="1"/>
    </xf>
    <xf borderId="0" fillId="8" fontId="22" numFmtId="0" xfId="0" applyAlignment="1" applyFill="1" applyFont="1">
      <alignment horizontal="center" shrinkToFit="0" vertical="center" wrapText="1"/>
    </xf>
    <xf borderId="0" fillId="4" fontId="24" numFmtId="0" xfId="0" applyFont="1"/>
    <xf borderId="0" fillId="7" fontId="22" numFmtId="0" xfId="0" applyAlignment="1" applyFont="1">
      <alignment horizontal="left" shrinkToFit="0" vertical="center" wrapText="1"/>
    </xf>
    <xf borderId="0" fillId="0" fontId="11" numFmtId="0" xfId="0" applyAlignment="1" applyFont="1">
      <alignment horizontal="center" shrinkToFit="0" vertical="center" wrapText="1"/>
    </xf>
    <xf borderId="0" fillId="0" fontId="22" numFmtId="0" xfId="0" applyAlignment="1" applyFont="1">
      <alignment shrinkToFit="0" vertical="center" wrapText="1"/>
    </xf>
    <xf borderId="0" fillId="0" fontId="12" numFmtId="0" xfId="0" applyAlignment="1" applyFont="1">
      <alignment horizontal="center" shrinkToFit="0" vertical="center" wrapText="1"/>
    </xf>
    <xf borderId="0" fillId="0" fontId="22" numFmtId="0" xfId="0" applyAlignment="1" applyFont="1">
      <alignment shrinkToFit="0" vertical="bottom" wrapText="1"/>
    </xf>
    <xf borderId="0" fillId="0" fontId="24" numFmtId="0" xfId="0" applyFont="1"/>
    <xf borderId="0" fillId="9" fontId="11" numFmtId="0" xfId="0" applyAlignment="1" applyFill="1" applyFont="1">
      <alignment horizontal="center" shrinkToFit="0" vertical="center" wrapText="1"/>
    </xf>
    <xf borderId="0" fillId="0" fontId="16" numFmtId="0" xfId="0" applyAlignment="1" applyFont="1">
      <alignment shrinkToFit="0" vertical="center" wrapText="1"/>
    </xf>
    <xf borderId="0" fillId="0" fontId="16" numFmtId="0" xfId="0" applyAlignment="1" applyFont="1">
      <alignment shrinkToFit="0" vertical="bottom" wrapText="1"/>
    </xf>
    <xf borderId="0" fillId="4" fontId="15" numFmtId="0" xfId="0" applyAlignment="1" applyFont="1">
      <alignment horizontal="center" shrinkToFit="0" vertical="center" wrapText="1"/>
    </xf>
    <xf borderId="0" fillId="9" fontId="14" numFmtId="0" xfId="0" applyAlignment="1" applyFont="1">
      <alignment horizontal="center" shrinkToFit="0" vertical="center" wrapText="1"/>
    </xf>
    <xf borderId="9" fillId="10" fontId="25" numFmtId="0" xfId="0" applyAlignment="1" applyBorder="1" applyFill="1" applyFont="1">
      <alignment horizontal="center" vertical="bottom"/>
    </xf>
    <xf borderId="9" fillId="11" fontId="26" numFmtId="0" xfId="0" applyAlignment="1" applyBorder="1" applyFill="1" applyFont="1">
      <alignment horizontal="center" shrinkToFit="0" vertical="center" wrapText="1"/>
    </xf>
    <xf borderId="0" fillId="9" fontId="12" numFmtId="0" xfId="0" applyAlignment="1" applyFont="1">
      <alignment horizontal="center" shrinkToFit="0" vertical="center" wrapText="1"/>
    </xf>
    <xf borderId="9" fillId="12" fontId="26" numFmtId="0" xfId="0" applyAlignment="1" applyBorder="1" applyFill="1" applyFont="1">
      <alignment horizontal="center" shrinkToFit="0" vertical="center" wrapText="1"/>
    </xf>
    <xf borderId="9" fillId="13" fontId="26" numFmtId="0" xfId="0" applyAlignment="1" applyBorder="1" applyFill="1" applyFont="1">
      <alignment horizontal="center" shrinkToFit="0" vertical="center" wrapText="1"/>
    </xf>
    <xf borderId="9" fillId="14" fontId="26" numFmtId="0" xfId="0" applyAlignment="1" applyBorder="1" applyFill="1" applyFont="1">
      <alignment horizontal="center" shrinkToFit="0" vertical="center" wrapText="1"/>
    </xf>
    <xf borderId="14" fillId="0" fontId="27" numFmtId="0" xfId="0" applyAlignment="1" applyBorder="1" applyFont="1">
      <alignment vertical="bottom"/>
    </xf>
    <xf borderId="8" fillId="15" fontId="28" numFmtId="0" xfId="0" applyAlignment="1" applyBorder="1" applyFill="1" applyFont="1">
      <alignment shrinkToFit="0" vertical="center" wrapText="1"/>
    </xf>
    <xf borderId="11" fillId="0" fontId="27" numFmtId="0" xfId="0" applyAlignment="1" applyBorder="1" applyFont="1">
      <alignment shrinkToFit="0" vertical="bottom" wrapText="1"/>
    </xf>
    <xf borderId="0" fillId="4" fontId="18" numFmtId="0" xfId="0" applyAlignment="1" applyFont="1">
      <alignment shrinkToFit="0" vertical="top" wrapText="1"/>
    </xf>
    <xf borderId="15" fillId="7" fontId="29" numFmtId="0" xfId="0" applyAlignment="1" applyBorder="1" applyFont="1">
      <alignment shrinkToFit="0" vertical="center" wrapText="1"/>
    </xf>
    <xf borderId="8" fillId="16" fontId="28" numFmtId="0" xfId="0" applyAlignment="1" applyBorder="1" applyFill="1" applyFont="1">
      <alignment shrinkToFit="0" vertical="center" wrapText="1"/>
    </xf>
    <xf borderId="0" fillId="0" fontId="10" numFmtId="0" xfId="0" applyAlignment="1" applyFont="1">
      <alignment shrinkToFit="0" wrapText="1"/>
    </xf>
    <xf borderId="0" fillId="0" fontId="11" numFmtId="0" xfId="0" applyAlignment="1" applyFont="1">
      <alignment shrinkToFit="0" wrapText="1"/>
    </xf>
    <xf borderId="15" fillId="0" fontId="30" numFmtId="0" xfId="0" applyAlignment="1" applyBorder="1" applyFont="1">
      <alignment shrinkToFit="0" vertical="bottom" wrapText="1"/>
    </xf>
    <xf borderId="0" fillId="0" fontId="12" numFmtId="0" xfId="0" applyAlignment="1" applyFont="1">
      <alignment shrinkToFit="0" wrapText="1"/>
    </xf>
    <xf borderId="8" fillId="17" fontId="31" numFmtId="0" xfId="0" applyAlignment="1" applyBorder="1" applyFill="1" applyFont="1">
      <alignment shrinkToFit="0" vertical="center" wrapText="1"/>
    </xf>
    <xf borderId="0" fillId="0" fontId="13" numFmtId="0" xfId="0" applyAlignment="1" applyFont="1">
      <alignment horizontal="center" shrinkToFit="0" vertical="bottom" wrapText="1"/>
    </xf>
    <xf borderId="13" fillId="0" fontId="30" numFmtId="0" xfId="0" applyAlignment="1" applyBorder="1" applyFont="1">
      <alignment shrinkToFit="0" wrapText="1"/>
    </xf>
    <xf borderId="0" fillId="0" fontId="13" numFmtId="0" xfId="0" applyAlignment="1" applyFont="1">
      <alignment shrinkToFit="0" wrapText="1"/>
    </xf>
    <xf borderId="10" fillId="14" fontId="28" numFmtId="0" xfId="0" applyAlignment="1" applyBorder="1" applyFont="1">
      <alignment shrinkToFit="0" vertical="bottom" wrapText="1"/>
    </xf>
    <xf borderId="0" fillId="0" fontId="8" numFmtId="0" xfId="0" applyAlignment="1" applyFont="1">
      <alignment horizontal="center" shrinkToFit="0" vertical="center" wrapText="1"/>
    </xf>
    <xf borderId="0" fillId="0" fontId="30" numFmtId="0" xfId="0" applyAlignment="1" applyFont="1">
      <alignment shrinkToFit="0" vertical="bottom" wrapText="1"/>
    </xf>
    <xf borderId="0" fillId="0" fontId="32" numFmtId="0" xfId="0" applyAlignment="1" applyFont="1">
      <alignment horizontal="center" shrinkToFit="0" vertical="center" wrapText="1"/>
    </xf>
    <xf borderId="10" fillId="18" fontId="28" numFmtId="0" xfId="0" applyAlignment="1" applyBorder="1" applyFill="1" applyFont="1">
      <alignment shrinkToFit="0" vertical="bottom" wrapText="1"/>
    </xf>
    <xf borderId="16" fillId="0" fontId="16" numFmtId="0" xfId="0" applyAlignment="1" applyBorder="1" applyFont="1">
      <alignment shrinkToFit="0" vertical="center" wrapText="1"/>
    </xf>
    <xf borderId="0" fillId="3" fontId="33" numFmtId="0" xfId="0" applyAlignment="1" applyFont="1">
      <alignment horizontal="center" shrinkToFit="0" vertical="center" wrapText="1"/>
    </xf>
    <xf borderId="0" fillId="4" fontId="34" numFmtId="0" xfId="0" applyAlignment="1" applyFont="1">
      <alignment horizontal="right" shrinkToFit="0" vertical="center" wrapText="1"/>
    </xf>
    <xf borderId="0" fillId="3" fontId="35" numFmtId="0" xfId="0" applyAlignment="1" applyFont="1">
      <alignment horizontal="center" shrinkToFit="0" vertical="center" wrapText="1"/>
    </xf>
    <xf borderId="16" fillId="0" fontId="5" numFmtId="0" xfId="0" applyBorder="1" applyFont="1"/>
    <xf borderId="0" fillId="0" fontId="32" numFmtId="0" xfId="0" applyAlignment="1" applyFont="1">
      <alignment horizontal="left" shrinkToFit="0" vertical="center" wrapText="1"/>
    </xf>
    <xf borderId="16" fillId="0" fontId="36" numFmtId="0" xfId="0" applyAlignment="1" applyBorder="1" applyFont="1">
      <alignment shrinkToFit="0" vertical="center" wrapText="1"/>
    </xf>
    <xf borderId="16" fillId="0" fontId="16" numFmtId="0" xfId="0" applyAlignment="1" applyBorder="1" applyFont="1">
      <alignment shrinkToFit="0" vertical="bottom" wrapText="1"/>
    </xf>
    <xf borderId="0" fillId="0" fontId="7" numFmtId="0" xfId="0" applyAlignment="1" applyFont="1">
      <alignment horizontal="center" shrinkToFit="0" vertical="center" wrapText="1"/>
    </xf>
    <xf borderId="16" fillId="0" fontId="16" numFmtId="0" xfId="0" applyAlignment="1" applyBorder="1" applyFont="1">
      <alignment shrinkToFit="0" wrapText="1"/>
    </xf>
    <xf borderId="0" fillId="0" fontId="7" numFmtId="0" xfId="0" applyAlignment="1" applyFont="1">
      <alignment horizontal="center" shrinkToFit="0" wrapText="1"/>
    </xf>
    <xf borderId="17" fillId="19" fontId="20" numFmtId="0" xfId="0" applyAlignment="1" applyBorder="1" applyFill="1" applyFont="1">
      <alignment shrinkToFit="0" vertical="center" wrapText="1"/>
    </xf>
    <xf borderId="0" fillId="0" fontId="8" numFmtId="0" xfId="0" applyAlignment="1" applyFont="1">
      <alignment horizontal="center" vertical="center"/>
    </xf>
    <xf borderId="18" fillId="0" fontId="5" numFmtId="0" xfId="0" applyBorder="1" applyFont="1"/>
    <xf borderId="15" fillId="0" fontId="16" numFmtId="0" xfId="0" applyAlignment="1" applyBorder="1" applyFont="1">
      <alignment shrinkToFit="0" vertical="center" wrapText="1"/>
    </xf>
    <xf borderId="0" fillId="20" fontId="2" numFmtId="0" xfId="0" applyAlignment="1" applyFill="1" applyFont="1">
      <alignment horizontal="center" vertical="center"/>
    </xf>
    <xf borderId="0" fillId="0" fontId="2" numFmtId="0" xfId="0" applyAlignment="1" applyFont="1">
      <alignment horizontal="center" vertical="center"/>
    </xf>
    <xf borderId="17" fillId="21" fontId="20" numFmtId="0" xfId="0" applyAlignment="1" applyBorder="1" applyFill="1" applyFont="1">
      <alignment shrinkToFit="0" vertical="center" wrapText="1"/>
    </xf>
    <xf borderId="17" fillId="20" fontId="37" numFmtId="0" xfId="0" applyAlignment="1" applyBorder="1" applyFont="1">
      <alignment horizontal="center" shrinkToFit="0" vertical="center" wrapText="1"/>
    </xf>
    <xf borderId="15" fillId="0" fontId="16" numFmtId="0" xfId="0" applyAlignment="1" applyBorder="1" applyFont="1">
      <alignment shrinkToFit="0" wrapText="1"/>
    </xf>
    <xf borderId="0" fillId="20" fontId="37" numFmtId="0" xfId="0" applyAlignment="1" applyFont="1">
      <alignment horizontal="left" vertical="center"/>
    </xf>
    <xf borderId="17" fillId="22" fontId="20" numFmtId="0" xfId="0" applyAlignment="1" applyBorder="1" applyFill="1" applyFont="1">
      <alignment shrinkToFit="0" vertical="center" wrapText="1"/>
    </xf>
    <xf borderId="9" fillId="0" fontId="26" numFmtId="0" xfId="0" applyAlignment="1" applyBorder="1" applyFont="1">
      <alignment horizontal="center" shrinkToFit="0" vertical="center" wrapText="1"/>
    </xf>
    <xf borderId="17" fillId="23" fontId="29" numFmtId="0" xfId="0" applyAlignment="1" applyBorder="1" applyFill="1" applyFont="1">
      <alignment shrinkToFit="0" wrapText="1"/>
    </xf>
    <xf borderId="9" fillId="20" fontId="38" numFmtId="0" xfId="0" applyAlignment="1" applyBorder="1" applyFont="1">
      <alignment horizontal="center" vertical="center"/>
    </xf>
    <xf borderId="9" fillId="24" fontId="38" numFmtId="0" xfId="0" applyAlignment="1" applyBorder="1" applyFill="1" applyFont="1">
      <alignment horizontal="left" vertical="center"/>
    </xf>
    <xf borderId="9" fillId="0" fontId="39" numFmtId="0" xfId="0" applyAlignment="1" applyBorder="1" applyFont="1">
      <alignment horizontal="center" shrinkToFit="0" vertical="center" wrapText="1"/>
    </xf>
    <xf borderId="9" fillId="7" fontId="40" numFmtId="0" xfId="0" applyAlignment="1" applyBorder="1" applyFont="1">
      <alignment horizontal="center" shrinkToFit="0" vertical="center" wrapText="1"/>
    </xf>
    <xf borderId="9" fillId="23" fontId="29" numFmtId="0" xfId="0" applyAlignment="1" applyBorder="1" applyFont="1">
      <alignment horizontal="center" shrinkToFit="0" wrapText="1"/>
    </xf>
    <xf borderId="9" fillId="0" fontId="40" numFmtId="0" xfId="0" applyAlignment="1" applyBorder="1" applyFont="1">
      <alignment horizontal="center" shrinkToFit="0" vertical="center" wrapText="1"/>
    </xf>
    <xf borderId="10" fillId="6" fontId="41" numFmtId="0" xfId="0" applyAlignment="1" applyBorder="1" applyFont="1">
      <alignment shrinkToFit="0" vertical="center" wrapText="1"/>
    </xf>
    <xf borderId="9" fillId="20" fontId="2" numFmtId="0" xfId="0" applyAlignment="1" applyBorder="1" applyFont="1">
      <alignment horizontal="center" vertical="center"/>
    </xf>
    <xf borderId="9" fillId="0" fontId="2" numFmtId="0" xfId="0" applyAlignment="1" applyBorder="1" applyFont="1">
      <alignment horizontal="left" shrinkToFit="0" vertical="center" wrapText="1"/>
    </xf>
    <xf borderId="17" fillId="18" fontId="42" numFmtId="0" xfId="0" applyAlignment="1" applyBorder="1" applyFont="1">
      <alignment shrinkToFit="0" wrapText="1"/>
    </xf>
    <xf borderId="0" fillId="6" fontId="43" numFmtId="0" xfId="0" applyAlignment="1" applyFont="1">
      <alignment horizontal="left" shrinkToFit="0" wrapText="1"/>
    </xf>
    <xf borderId="17" fillId="25" fontId="40" numFmtId="0" xfId="0" applyAlignment="1" applyBorder="1" applyFill="1" applyFont="1">
      <alignment shrinkToFit="0" vertical="center" wrapText="1"/>
    </xf>
    <xf borderId="1" fillId="26" fontId="40" numFmtId="0" xfId="0" applyAlignment="1" applyBorder="1" applyFill="1" applyFont="1">
      <alignment shrinkToFit="0" vertical="center" wrapText="1"/>
    </xf>
    <xf borderId="0" fillId="0" fontId="1" numFmtId="0" xfId="0" applyAlignment="1" applyFont="1">
      <alignment horizontal="center" vertical="center"/>
    </xf>
    <xf borderId="17" fillId="27" fontId="44" numFmtId="0" xfId="0" applyAlignment="1" applyBorder="1" applyFill="1" applyFont="1">
      <alignment shrinkToFit="0" vertical="center" wrapText="1"/>
    </xf>
    <xf borderId="17" fillId="15" fontId="28" numFmtId="0" xfId="0" applyAlignment="1" applyBorder="1" applyFont="1">
      <alignment shrinkToFit="0" vertical="center" wrapText="1"/>
    </xf>
    <xf borderId="0" fillId="20" fontId="37" numFmtId="0" xfId="0" applyAlignment="1" applyFont="1">
      <alignment horizontal="center"/>
    </xf>
    <xf borderId="17" fillId="28" fontId="6" numFmtId="0" xfId="0" applyAlignment="1" applyBorder="1" applyFill="1" applyFont="1">
      <alignment horizontal="left" shrinkToFit="0" vertical="center" wrapText="1"/>
    </xf>
    <xf borderId="9" fillId="24" fontId="38" numFmtId="0" xfId="0" applyAlignment="1" applyBorder="1" applyFont="1">
      <alignment horizontal="center" vertical="center"/>
    </xf>
    <xf borderId="17" fillId="16" fontId="28" numFmtId="0" xfId="0" applyAlignment="1" applyBorder="1" applyFont="1">
      <alignment shrinkToFit="0" vertical="center" wrapText="1"/>
    </xf>
    <xf borderId="9" fillId="0" fontId="39" numFmtId="164" xfId="0" applyAlignment="1" applyBorder="1" applyFont="1" applyNumberFormat="1">
      <alignment horizontal="center" shrinkToFit="0" vertical="center" wrapText="1"/>
    </xf>
    <xf borderId="17" fillId="17" fontId="31" numFmtId="0" xfId="0" applyAlignment="1" applyBorder="1" applyFont="1">
      <alignment shrinkToFit="0" vertical="center" wrapText="1"/>
    </xf>
    <xf borderId="9" fillId="28" fontId="4" numFmtId="0" xfId="0" applyAlignment="1" applyBorder="1" applyFont="1">
      <alignment horizontal="center" shrinkToFit="0" vertical="center" wrapText="1"/>
    </xf>
    <xf borderId="19" fillId="0" fontId="2" numFmtId="0" xfId="0" applyAlignment="1" applyBorder="1" applyFont="1">
      <alignment horizontal="center" vertical="center"/>
    </xf>
    <xf borderId="20" fillId="0" fontId="1" numFmtId="0" xfId="0" applyAlignment="1" applyBorder="1" applyFont="1">
      <alignment horizontal="center" vertical="center"/>
    </xf>
    <xf borderId="17" fillId="14" fontId="28" numFmtId="0" xfId="0" applyAlignment="1" applyBorder="1" applyFont="1">
      <alignment shrinkToFit="0" vertical="bottom" wrapText="1"/>
    </xf>
    <xf borderId="20" fillId="0" fontId="2" numFmtId="0" xfId="0" applyAlignment="1" applyBorder="1" applyFont="1">
      <alignment horizontal="center" vertical="center"/>
    </xf>
    <xf borderId="17" fillId="18" fontId="28" numFmtId="0" xfId="0" applyAlignment="1" applyBorder="1" applyFont="1">
      <alignment shrinkToFit="0" vertical="bottom" wrapText="1"/>
    </xf>
    <xf borderId="1" fillId="6" fontId="45" numFmtId="0" xfId="0" applyAlignment="1" applyBorder="1" applyFont="1">
      <alignment horizontal="center" shrinkToFit="0" vertical="center" wrapText="1"/>
    </xf>
    <xf borderId="21" fillId="0" fontId="24" numFmtId="0" xfId="0" applyAlignment="1" applyBorder="1" applyFont="1">
      <alignment horizontal="center" vertical="center"/>
    </xf>
    <xf borderId="9" fillId="29" fontId="46" numFmtId="0" xfId="0" applyAlignment="1" applyBorder="1" applyFill="1" applyFont="1">
      <alignment shrinkToFit="0" vertical="center" wrapText="1"/>
    </xf>
    <xf borderId="17" fillId="3" fontId="20" numFmtId="0" xfId="0" applyAlignment="1" applyBorder="1" applyFont="1">
      <alignment shrinkToFit="0" vertical="center" wrapText="1"/>
    </xf>
    <xf borderId="9" fillId="20" fontId="37" numFmtId="0" xfId="0" applyAlignment="1" applyBorder="1" applyFont="1">
      <alignment horizontal="center" vertical="center"/>
    </xf>
    <xf borderId="13" fillId="0" fontId="5" numFmtId="0" xfId="0" applyBorder="1" applyFont="1"/>
    <xf borderId="12" fillId="0" fontId="5" numFmtId="0" xfId="0" applyBorder="1" applyFont="1"/>
    <xf borderId="15" fillId="0" fontId="16" numFmtId="0" xfId="0" applyAlignment="1" applyBorder="1" applyFont="1">
      <alignment shrinkToFit="0" vertical="bottom" wrapText="1"/>
    </xf>
    <xf borderId="9" fillId="30" fontId="47" numFmtId="0" xfId="0" applyAlignment="1" applyBorder="1" applyFill="1" applyFont="1">
      <alignment shrinkToFit="0" vertical="center" wrapText="1"/>
    </xf>
    <xf borderId="15" fillId="0" fontId="16" numFmtId="0" xfId="0" applyAlignment="1" applyBorder="1" applyFont="1">
      <alignment horizontal="center" shrinkToFit="0" vertical="center" wrapText="1"/>
    </xf>
    <xf borderId="17" fillId="23" fontId="29" numFmtId="0" xfId="0" applyAlignment="1" applyBorder="1" applyFont="1">
      <alignment horizontal="left" shrinkToFit="0" vertical="center" wrapText="1"/>
    </xf>
    <xf borderId="9" fillId="31" fontId="40" numFmtId="0" xfId="0" applyAlignment="1" applyBorder="1" applyFill="1" applyFont="1">
      <alignment horizontal="center" shrinkToFit="0" vertical="center" wrapText="1"/>
    </xf>
    <xf borderId="9" fillId="25" fontId="44" numFmtId="0" xfId="0" applyAlignment="1" applyBorder="1" applyFont="1">
      <alignment shrinkToFit="0" vertical="center" wrapText="1"/>
    </xf>
    <xf borderId="17" fillId="25" fontId="48" numFmtId="0" xfId="0" applyAlignment="1" applyBorder="1" applyFont="1">
      <alignment horizontal="left" shrinkToFit="0" vertical="center" wrapText="1"/>
    </xf>
    <xf borderId="8" fillId="0" fontId="5" numFmtId="0" xfId="0" applyBorder="1" applyFont="1"/>
    <xf borderId="9" fillId="27" fontId="49" numFmtId="0" xfId="0" applyAlignment="1" applyBorder="1" applyFont="1">
      <alignment shrinkToFit="0" vertical="center" wrapText="1"/>
    </xf>
    <xf borderId="0" fillId="0" fontId="2" numFmtId="0" xfId="0" applyAlignment="1" applyFont="1">
      <alignment horizontal="left" vertical="center"/>
    </xf>
    <xf borderId="1" fillId="26" fontId="50" numFmtId="0" xfId="0" applyAlignment="1" applyBorder="1" applyFont="1">
      <alignment horizontal="left" shrinkToFit="0" vertical="top" wrapText="1"/>
    </xf>
    <xf borderId="0" fillId="20" fontId="37" numFmtId="0" xfId="0" applyAlignment="1" applyFont="1">
      <alignment horizontal="center" vertical="center"/>
    </xf>
    <xf borderId="17" fillId="28" fontId="29" numFmtId="0" xfId="0" applyAlignment="1" applyBorder="1" applyFont="1">
      <alignment horizontal="left" shrinkToFit="0" vertical="center" wrapText="1"/>
    </xf>
    <xf borderId="17" fillId="27" fontId="51" numFmtId="0" xfId="0" applyAlignment="1" applyBorder="1" applyFont="1">
      <alignment shrinkToFit="0" vertical="center" wrapText="1"/>
    </xf>
    <xf borderId="16" fillId="7" fontId="44" numFmtId="0" xfId="0" applyAlignment="1" applyBorder="1" applyFont="1">
      <alignment shrinkToFit="0" vertical="center" wrapText="1"/>
    </xf>
    <xf borderId="1" fillId="28" fontId="22" numFmtId="0" xfId="0" applyAlignment="1" applyBorder="1" applyFont="1">
      <alignment horizontal="left" shrinkToFit="0" vertical="center" wrapText="1"/>
    </xf>
    <xf borderId="16" fillId="0" fontId="2" numFmtId="0" xfId="0" applyAlignment="1" applyBorder="1" applyFont="1">
      <alignment shrinkToFit="0" vertical="center" wrapText="1"/>
    </xf>
    <xf borderId="16" fillId="0" fontId="52" numFmtId="0" xfId="0" applyAlignment="1" applyBorder="1" applyFont="1">
      <alignment shrinkToFit="0" vertical="center" wrapText="1"/>
    </xf>
    <xf borderId="9" fillId="0" fontId="53" numFmtId="0" xfId="0" applyAlignment="1" applyBorder="1" applyFont="1">
      <alignment horizontal="center" shrinkToFit="0" vertical="center" wrapText="1"/>
    </xf>
    <xf borderId="0" fillId="0" fontId="16" numFmtId="0" xfId="0" applyAlignment="1" applyFont="1">
      <alignment horizontal="center" shrinkToFit="0" vertical="center" wrapText="1"/>
    </xf>
    <xf borderId="9" fillId="0" fontId="2" numFmtId="0" xfId="0" applyAlignment="1" applyBorder="1" applyFont="1">
      <alignment horizontal="center" shrinkToFit="0" vertical="center" wrapText="1"/>
    </xf>
    <xf borderId="3" fillId="0" fontId="16" numFmtId="0" xfId="0" applyAlignment="1" applyBorder="1" applyFont="1">
      <alignment horizontal="center" shrinkToFit="0" vertical="center" wrapText="1"/>
    </xf>
    <xf borderId="1" fillId="6" fontId="29" numFmtId="0" xfId="0" applyAlignment="1" applyBorder="1" applyFont="1">
      <alignment horizontal="center" shrinkToFit="0" vertical="center" wrapText="1"/>
    </xf>
    <xf borderId="9" fillId="0" fontId="2" numFmtId="0" xfId="0" applyAlignment="1" applyBorder="1" applyFont="1">
      <alignment horizontal="left" shrinkToFit="0" vertical="top" wrapText="1"/>
    </xf>
    <xf borderId="9" fillId="19" fontId="19" numFmtId="0" xfId="0" applyAlignment="1" applyBorder="1" applyFont="1">
      <alignment horizontal="center" shrinkToFit="0" vertical="center" wrapText="1"/>
    </xf>
    <xf borderId="3" fillId="0" fontId="54" numFmtId="0" xfId="0" applyAlignment="1" applyBorder="1" applyFont="1">
      <alignment horizontal="center" shrinkToFit="0" vertical="center" wrapText="1"/>
    </xf>
    <xf borderId="17" fillId="30" fontId="19" numFmtId="0" xfId="0" applyAlignment="1" applyBorder="1" applyFont="1">
      <alignment horizontal="center" shrinkToFit="0" vertical="center" wrapText="1"/>
    </xf>
    <xf borderId="9" fillId="30" fontId="19" numFmtId="0" xfId="0" applyAlignment="1" applyBorder="1" applyFont="1">
      <alignment horizontal="center" shrinkToFit="0" vertical="center" wrapText="1"/>
    </xf>
    <xf borderId="17" fillId="19" fontId="29" numFmtId="0" xfId="0" applyAlignment="1" applyBorder="1" applyFont="1">
      <alignment shrinkToFit="0" vertical="center" wrapText="1"/>
    </xf>
    <xf borderId="13" fillId="0" fontId="16" numFmtId="0" xfId="0" applyAlignment="1" applyBorder="1" applyFont="1">
      <alignment shrinkToFit="0" wrapText="1"/>
    </xf>
    <xf borderId="22" fillId="23" fontId="55" numFmtId="0" xfId="0" applyAlignment="1" applyBorder="1" applyFont="1">
      <alignment horizontal="center" shrinkToFit="0" vertical="center" wrapText="1"/>
    </xf>
    <xf borderId="13" fillId="0" fontId="16" numFmtId="0" xfId="0" applyAlignment="1" applyBorder="1" applyFont="1">
      <alignment horizontal="center" shrinkToFit="0" wrapText="1"/>
    </xf>
    <xf borderId="0" fillId="0" fontId="16" numFmtId="0" xfId="0" applyAlignment="1" applyFont="1">
      <alignment horizontal="center" shrinkToFit="0" wrapText="1"/>
    </xf>
    <xf borderId="0" fillId="0" fontId="54" numFmtId="0" xfId="0" applyAlignment="1" applyFont="1">
      <alignment horizontal="left" shrinkToFit="0" vertical="top" wrapText="1"/>
    </xf>
    <xf borderId="9" fillId="29" fontId="56" numFmtId="0" xfId="0" applyAlignment="1" applyBorder="1" applyFont="1">
      <alignment horizontal="left" shrinkToFit="0" vertical="center" wrapText="1"/>
    </xf>
    <xf borderId="9" fillId="25" fontId="48" numFmtId="0" xfId="0" applyAlignment="1" applyBorder="1" applyFont="1">
      <alignment horizontal="left" shrinkToFit="0" vertical="center" wrapText="1"/>
    </xf>
    <xf borderId="1" fillId="26" fontId="51" numFmtId="0" xfId="0" applyAlignment="1" applyBorder="1" applyFont="1">
      <alignment shrinkToFit="0" vertical="center" wrapText="1"/>
    </xf>
    <xf borderId="9" fillId="25" fontId="48" numFmtId="0" xfId="0" applyAlignment="1" applyBorder="1" applyFont="1">
      <alignment horizontal="center" shrinkToFit="0" vertical="center" wrapText="1"/>
    </xf>
    <xf borderId="1" fillId="27" fontId="44" numFmtId="0" xfId="0" applyAlignment="1" applyBorder="1" applyFont="1">
      <alignment shrinkToFit="0" vertical="center" wrapText="1"/>
    </xf>
    <xf borderId="13" fillId="0" fontId="16" numFmtId="0" xfId="0" applyAlignment="1" applyBorder="1" applyFont="1">
      <alignment horizontal="center" shrinkToFit="0" vertical="bottom" wrapText="1"/>
    </xf>
    <xf borderId="0" fillId="0" fontId="16" numFmtId="0" xfId="0" applyAlignment="1" applyFont="1">
      <alignment horizontal="center" shrinkToFit="0" vertical="bottom" wrapText="1"/>
    </xf>
    <xf borderId="17" fillId="27" fontId="51" numFmtId="0" xfId="0" applyAlignment="1" applyBorder="1" applyFont="1">
      <alignment horizontal="center" shrinkToFit="0" vertical="center" wrapText="1"/>
    </xf>
    <xf borderId="0" fillId="0" fontId="54" numFmtId="0" xfId="0" applyAlignment="1" applyFont="1">
      <alignment shrinkToFit="0" vertical="top" wrapText="1"/>
    </xf>
    <xf borderId="9" fillId="27" fontId="51" numFmtId="0" xfId="0" applyAlignment="1" applyBorder="1" applyFont="1">
      <alignment horizontal="center" shrinkToFit="0" vertical="center" wrapText="1"/>
    </xf>
    <xf borderId="22" fillId="25" fontId="51" numFmtId="0" xfId="0" applyAlignment="1" applyBorder="1" applyFont="1">
      <alignment shrinkToFit="0" vertical="center" wrapText="1"/>
    </xf>
    <xf borderId="10" fillId="6" fontId="20" numFmtId="0" xfId="0" applyAlignment="1" applyBorder="1" applyFont="1">
      <alignment horizontal="center" shrinkToFit="0" vertical="center" wrapText="1"/>
    </xf>
    <xf borderId="14" fillId="0" fontId="5" numFmtId="0" xfId="0" applyBorder="1" applyFont="1"/>
    <xf borderId="22" fillId="25" fontId="49" numFmtId="0" xfId="0" applyAlignment="1" applyBorder="1" applyFont="1">
      <alignment shrinkToFit="0" vertical="center" wrapText="1"/>
    </xf>
    <xf borderId="13" fillId="0" fontId="16" numFmtId="0" xfId="0" applyAlignment="1" applyBorder="1" applyFont="1">
      <alignment horizontal="center" shrinkToFit="0" vertical="center" wrapText="1"/>
    </xf>
    <xf borderId="15" fillId="0" fontId="5" numFmtId="0" xfId="0" applyBorder="1" applyFont="1"/>
    <xf borderId="0" fillId="30" fontId="55" numFmtId="0" xfId="0" applyAlignment="1" applyFont="1">
      <alignment horizontal="center" vertical="center"/>
    </xf>
    <xf borderId="14" fillId="28" fontId="55" numFmtId="0" xfId="0" applyAlignment="1" applyBorder="1" applyFont="1">
      <alignment horizontal="left" shrinkToFit="0" vertical="center" wrapText="1"/>
    </xf>
    <xf borderId="13" fillId="0" fontId="16" numFmtId="0" xfId="0" applyAlignment="1" applyBorder="1" applyFont="1">
      <alignment shrinkToFit="0" vertical="bottom" wrapText="1"/>
    </xf>
    <xf borderId="14" fillId="28" fontId="22" numFmtId="9" xfId="0" applyAlignment="1" applyBorder="1" applyFont="1" applyNumberFormat="1">
      <alignment horizontal="left" shrinkToFit="0" vertical="top" wrapText="1"/>
    </xf>
    <xf borderId="14" fillId="28" fontId="57" numFmtId="0" xfId="0" applyAlignment="1" applyBorder="1" applyFont="1">
      <alignment horizontal="left" shrinkToFit="0" vertical="top" wrapText="1"/>
    </xf>
    <xf borderId="14" fillId="28" fontId="22" numFmtId="0" xfId="0" applyAlignment="1" applyBorder="1" applyFont="1">
      <alignment horizontal="left" shrinkToFit="0" vertical="top" wrapText="1"/>
    </xf>
    <xf borderId="13" fillId="0" fontId="16" numFmtId="0" xfId="0" applyAlignment="1" applyBorder="1" applyFont="1">
      <alignment shrinkToFit="0" vertical="center" wrapText="1"/>
    </xf>
    <xf borderId="14" fillId="28" fontId="22" numFmtId="10" xfId="0" applyAlignment="1" applyBorder="1" applyFont="1" applyNumberFormat="1">
      <alignment horizontal="left" shrinkToFit="0" vertical="top" wrapText="1"/>
    </xf>
    <xf borderId="16" fillId="0" fontId="49" numFmtId="0" xfId="0" applyAlignment="1" applyBorder="1" applyFont="1">
      <alignment shrinkToFit="0" vertical="center" wrapText="1"/>
    </xf>
    <xf borderId="9" fillId="27" fontId="56" numFmtId="0" xfId="0" applyAlignment="1" applyBorder="1" applyFont="1">
      <alignment horizontal="center" shrinkToFit="0" vertical="center" wrapText="1"/>
    </xf>
    <xf borderId="16" fillId="0" fontId="40" numFmtId="0" xfId="0" applyAlignment="1" applyBorder="1" applyFont="1">
      <alignment shrinkToFit="0" vertical="center" wrapText="1"/>
    </xf>
    <xf borderId="9" fillId="28" fontId="55" numFmtId="0" xfId="0" applyAlignment="1" applyBorder="1" applyFont="1">
      <alignment horizontal="left" shrinkToFit="0" vertical="center" wrapText="1"/>
    </xf>
    <xf borderId="9" fillId="28" fontId="22" numFmtId="0" xfId="0" applyAlignment="1" applyBorder="1" applyFont="1">
      <alignment horizontal="left" shrinkToFit="0" vertical="top" wrapText="1"/>
    </xf>
    <xf borderId="1" fillId="21" fontId="20" numFmtId="0" xfId="0" applyAlignment="1" applyBorder="1" applyFont="1">
      <alignment shrinkToFit="0" vertical="center" wrapText="1"/>
    </xf>
    <xf borderId="9" fillId="28" fontId="22" numFmtId="9" xfId="0" applyAlignment="1" applyBorder="1" applyFont="1" applyNumberFormat="1">
      <alignment horizontal="left" shrinkToFit="0" vertical="top" wrapText="1"/>
    </xf>
    <xf borderId="9" fillId="28" fontId="22" numFmtId="10" xfId="0" applyAlignment="1" applyBorder="1" applyFont="1" applyNumberFormat="1">
      <alignment horizontal="left" shrinkToFit="0" vertical="top" wrapText="1"/>
    </xf>
    <xf borderId="22" fillId="27" fontId="56" numFmtId="0" xfId="0" applyAlignment="1" applyBorder="1" applyFont="1">
      <alignment horizontal="center" shrinkToFit="0" vertical="center" wrapText="1"/>
    </xf>
    <xf borderId="17" fillId="25" fontId="48" numFmtId="0" xfId="0" applyAlignment="1" applyBorder="1" applyFont="1">
      <alignment horizontal="center" shrinkToFit="0" vertical="center" wrapText="1"/>
    </xf>
    <xf borderId="22" fillId="27" fontId="2" numFmtId="0" xfId="0" applyAlignment="1" applyBorder="1" applyFont="1">
      <alignment shrinkToFit="0" vertical="center" wrapText="1"/>
    </xf>
    <xf borderId="1" fillId="26" fontId="22" numFmtId="0" xfId="0" applyAlignment="1" applyBorder="1" applyFont="1">
      <alignment horizontal="left" shrinkToFit="0" vertical="top" wrapText="1"/>
    </xf>
    <xf borderId="22" fillId="27" fontId="51" numFmtId="0" xfId="0" applyAlignment="1" applyBorder="1" applyFont="1">
      <alignment horizontal="center" shrinkToFit="0" vertical="center" wrapText="1"/>
    </xf>
    <xf borderId="17" fillId="28" fontId="22" numFmtId="0" xfId="0" applyAlignment="1" applyBorder="1" applyFont="1">
      <alignment horizontal="left" shrinkToFit="0" vertical="center" wrapText="1"/>
    </xf>
    <xf borderId="0" fillId="0" fontId="29" numFmtId="0" xfId="0" applyAlignment="1" applyFont="1">
      <alignment shrinkToFit="0" vertical="bottom" wrapText="1"/>
    </xf>
    <xf borderId="0" fillId="0" fontId="55" numFmtId="0" xfId="0" applyAlignment="1" applyFont="1">
      <alignment shrinkToFit="0" vertical="bottom" wrapText="1"/>
    </xf>
    <xf borderId="17" fillId="23" fontId="55" numFmtId="0" xfId="0" applyAlignment="1" applyBorder="1" applyFont="1">
      <alignment horizontal="left" vertical="center"/>
    </xf>
    <xf borderId="0" fillId="0" fontId="36" numFmtId="0" xfId="0" applyAlignment="1" applyFont="1">
      <alignment horizontal="left" shrinkToFit="0" vertical="bottom" wrapText="1"/>
    </xf>
    <xf borderId="0" fillId="0" fontId="22" numFmtId="0" xfId="0" applyAlignment="1" applyFont="1">
      <alignment horizontal="center" shrinkToFit="0" vertical="bottom" wrapText="1"/>
    </xf>
    <xf borderId="9" fillId="19" fontId="58" numFmtId="0" xfId="0" applyAlignment="1" applyBorder="1" applyFont="1">
      <alignment horizontal="center" shrinkToFit="0" vertical="center" wrapText="1"/>
    </xf>
    <xf borderId="10" fillId="0" fontId="2" numFmtId="0" xfId="0" applyAlignment="1" applyBorder="1" applyFont="1">
      <alignment shrinkToFit="0" vertical="center" wrapText="1"/>
    </xf>
    <xf borderId="0" fillId="0" fontId="50" numFmtId="0" xfId="0" applyAlignment="1" applyFont="1">
      <alignment horizontal="left" shrinkToFit="0" vertical="top" wrapText="1"/>
    </xf>
    <xf borderId="10" fillId="0" fontId="2" numFmtId="0" xfId="0" applyAlignment="1" applyBorder="1" applyFont="1">
      <alignment shrinkToFit="0" wrapText="1"/>
    </xf>
    <xf borderId="10" fillId="7" fontId="31" numFmtId="0" xfId="0" applyAlignment="1" applyBorder="1" applyFont="1">
      <alignment shrinkToFit="0" vertical="bottom" wrapText="1"/>
    </xf>
    <xf borderId="1" fillId="28" fontId="55" numFmtId="0" xfId="0" applyAlignment="1" applyBorder="1" applyFont="1">
      <alignment horizontal="left" vertical="center"/>
    </xf>
    <xf borderId="0" fillId="25" fontId="59" numFmtId="0" xfId="0" applyAlignment="1" applyFont="1">
      <alignment horizontal="center" shrinkToFit="0" wrapText="1"/>
    </xf>
    <xf borderId="0" fillId="0" fontId="45" numFmtId="0" xfId="0" applyAlignment="1" applyFont="1">
      <alignment horizontal="center" shrinkToFit="0" vertical="center" wrapText="1"/>
    </xf>
    <xf borderId="1" fillId="6" fontId="60" numFmtId="0" xfId="0" applyAlignment="1" applyBorder="1" applyFont="1">
      <alignment horizontal="center" shrinkToFit="0" vertical="center" wrapText="1"/>
    </xf>
    <xf borderId="9" fillId="25" fontId="48" numFmtId="0" xfId="0" applyAlignment="1" applyBorder="1" applyFont="1">
      <alignment shrinkToFit="0" vertical="center" wrapText="1"/>
    </xf>
    <xf borderId="0" fillId="0" fontId="52" numFmtId="0" xfId="0" applyAlignment="1" applyFont="1">
      <alignment shrinkToFit="0" vertical="center" wrapText="1"/>
    </xf>
    <xf borderId="17" fillId="32" fontId="13" numFmtId="0" xfId="0" applyAlignment="1" applyBorder="1" applyFill="1" applyFont="1">
      <alignment horizontal="center" shrinkToFit="0" vertical="center" wrapText="1"/>
    </xf>
    <xf borderId="0" fillId="0" fontId="54" numFmtId="0" xfId="0" applyAlignment="1" applyFont="1">
      <alignment horizontal="center" shrinkToFit="0" vertical="center" wrapText="1"/>
    </xf>
    <xf borderId="9" fillId="28" fontId="22" numFmtId="3" xfId="0" applyAlignment="1" applyBorder="1" applyFont="1" applyNumberFormat="1">
      <alignment horizontal="left" shrinkToFit="0" vertical="top" wrapText="1"/>
    </xf>
    <xf borderId="3" fillId="0" fontId="2" numFmtId="0" xfId="0" applyAlignment="1" applyBorder="1" applyFont="1">
      <alignment shrinkToFit="0" vertical="center" wrapText="1"/>
    </xf>
    <xf borderId="3" fillId="0" fontId="2" numFmtId="0" xfId="0" applyAlignment="1" applyBorder="1" applyFont="1">
      <alignment shrinkToFit="0" vertical="bottom" wrapText="1"/>
    </xf>
    <xf borderId="12" fillId="0" fontId="16" numFmtId="0" xfId="0" applyAlignment="1" applyBorder="1" applyFont="1">
      <alignment shrinkToFit="0" vertical="bottom" wrapText="1"/>
    </xf>
    <xf borderId="3" fillId="0" fontId="61" numFmtId="0" xfId="0" applyAlignment="1" applyBorder="1" applyFont="1">
      <alignment shrinkToFit="0" vertical="center" wrapText="1"/>
    </xf>
    <xf borderId="3" fillId="7" fontId="62" numFmtId="0" xfId="0" applyAlignment="1" applyBorder="1" applyFont="1">
      <alignment horizontal="left" shrinkToFit="0" vertical="bottom" wrapText="1"/>
    </xf>
    <xf borderId="3" fillId="7" fontId="63" numFmtId="0" xfId="0" applyAlignment="1" applyBorder="1" applyFont="1">
      <alignment horizontal="center" shrinkToFit="0" vertical="bottom" wrapText="1"/>
    </xf>
    <xf borderId="3" fillId="0" fontId="2" numFmtId="0" xfId="0" applyAlignment="1" applyBorder="1" applyFont="1">
      <alignment shrinkToFit="0" wrapText="1"/>
    </xf>
    <xf borderId="9" fillId="27" fontId="48" numFmtId="0" xfId="0" applyAlignment="1" applyBorder="1" applyFont="1">
      <alignment horizontal="center" shrinkToFit="0" vertical="center" wrapText="1"/>
    </xf>
    <xf borderId="0" fillId="0" fontId="44" numFmtId="0" xfId="0" applyAlignment="1" applyFont="1">
      <alignment shrinkToFit="0" vertical="center" wrapText="1"/>
    </xf>
    <xf borderId="0" fillId="0" fontId="40" numFmtId="0" xfId="0" applyAlignment="1" applyFont="1">
      <alignment shrinkToFit="0" vertical="center" wrapText="1"/>
    </xf>
    <xf borderId="17" fillId="3" fontId="53" numFmtId="0" xfId="0" applyAlignment="1" applyBorder="1" applyFont="1">
      <alignment shrinkToFit="0" vertical="center" wrapText="1"/>
    </xf>
    <xf borderId="9" fillId="19" fontId="55" numFmtId="0" xfId="0" applyAlignment="1" applyBorder="1" applyFont="1">
      <alignment horizontal="center" shrinkToFit="0" vertical="center" wrapText="1"/>
    </xf>
    <xf borderId="0" fillId="0" fontId="60" numFmtId="0" xfId="0" applyAlignment="1" applyFont="1">
      <alignment horizontal="center" shrinkToFit="0" vertical="center" wrapText="1"/>
    </xf>
    <xf borderId="0" fillId="0" fontId="64" numFmtId="0" xfId="0" applyAlignment="1" applyFont="1">
      <alignment shrinkToFit="0" vertical="top" wrapText="1"/>
    </xf>
    <xf borderId="0" fillId="0" fontId="55" numFmtId="0" xfId="0" applyAlignment="1" applyFont="1">
      <alignment horizontal="left" vertical="center"/>
    </xf>
    <xf borderId="0" fillId="0" fontId="65" numFmtId="0" xfId="0" applyAlignment="1" applyFont="1">
      <alignment shrinkToFit="0" vertical="center" wrapText="1"/>
    </xf>
    <xf borderId="0" fillId="0" fontId="36" numFmtId="0" xfId="0" applyAlignment="1" applyFont="1">
      <alignment shrinkToFit="0" vertical="top" wrapText="1"/>
    </xf>
    <xf borderId="9" fillId="19" fontId="56" numFmtId="0" xfId="0" applyAlignment="1" applyBorder="1" applyFont="1">
      <alignment horizontal="center" shrinkToFit="0" vertical="center" wrapText="1"/>
    </xf>
    <xf borderId="3" fillId="26" fontId="48" numFmtId="0" xfId="0" applyAlignment="1" applyBorder="1" applyFont="1">
      <alignment shrinkToFit="0" vertical="top" wrapText="1"/>
    </xf>
    <xf borderId="0" fillId="0" fontId="62" numFmtId="0" xfId="0" applyAlignment="1" applyFont="1">
      <alignment shrinkToFit="0" vertical="center" wrapText="1"/>
    </xf>
    <xf borderId="0" fillId="7" fontId="16" numFmtId="0" xfId="0" applyAlignment="1" applyFont="1">
      <alignment shrinkToFit="0" vertical="center" wrapText="1"/>
    </xf>
    <xf borderId="0" fillId="26" fontId="59" numFmtId="0" xfId="0" applyAlignment="1" applyFont="1">
      <alignment horizontal="left" shrinkToFit="0" wrapText="1"/>
    </xf>
    <xf borderId="13" fillId="26" fontId="51" numFmtId="0" xfId="0" applyAlignment="1" applyBorder="1" applyFont="1">
      <alignment shrinkToFit="0" vertical="top" wrapText="1"/>
    </xf>
    <xf borderId="12" fillId="26" fontId="51" numFmtId="0" xfId="0" applyAlignment="1" applyBorder="1" applyFont="1">
      <alignment shrinkToFit="0" vertical="top" wrapText="1"/>
    </xf>
    <xf borderId="9" fillId="28" fontId="57" numFmtId="9" xfId="0" applyAlignment="1" applyBorder="1" applyFont="1" applyNumberFormat="1">
      <alignment horizontal="left" shrinkToFit="0" vertical="top" wrapText="1"/>
    </xf>
    <xf borderId="9" fillId="27" fontId="51" numFmtId="9" xfId="0" applyAlignment="1" applyBorder="1" applyFont="1" applyNumberFormat="1">
      <alignment horizontal="center" shrinkToFit="0" vertical="center" wrapText="1"/>
    </xf>
    <xf borderId="9" fillId="25" fontId="51" numFmtId="0" xfId="0" applyAlignment="1" applyBorder="1" applyFont="1">
      <alignment shrinkToFit="0" vertical="center" wrapText="1"/>
    </xf>
    <xf borderId="3" fillId="26" fontId="51" numFmtId="0" xfId="0" applyAlignment="1" applyBorder="1" applyFont="1">
      <alignment shrinkToFit="0" vertical="top" wrapText="1"/>
    </xf>
    <xf borderId="9" fillId="28" fontId="22" numFmtId="0" xfId="0" applyAlignment="1" applyBorder="1" applyFont="1">
      <alignment horizontal="center" shrinkToFit="0" vertical="top" wrapText="1"/>
    </xf>
    <xf borderId="9" fillId="27" fontId="2" numFmtId="0" xfId="0" applyAlignment="1" applyBorder="1" applyFont="1">
      <alignment shrinkToFit="0" wrapText="1"/>
    </xf>
    <xf borderId="14" fillId="27" fontId="59" numFmtId="0" xfId="0" applyAlignment="1" applyBorder="1" applyFont="1">
      <alignment horizontal="center" shrinkToFit="0" wrapText="1"/>
    </xf>
    <xf borderId="9" fillId="27" fontId="66" numFmtId="0" xfId="0" applyAlignment="1" applyBorder="1" applyFont="1">
      <alignment horizontal="center" shrinkToFit="0" wrapText="1"/>
    </xf>
    <xf borderId="23" fillId="7" fontId="51" numFmtId="0" xfId="0" applyAlignment="1" applyBorder="1" applyFont="1">
      <alignment shrinkToFit="0" vertical="center" wrapText="1"/>
    </xf>
    <xf borderId="12" fillId="0" fontId="16" numFmtId="0" xfId="0" applyAlignment="1" applyBorder="1" applyFont="1">
      <alignment shrinkToFit="0" vertical="center" wrapText="1"/>
    </xf>
    <xf borderId="17" fillId="28" fontId="22" numFmtId="0" xfId="0" applyAlignment="1" applyBorder="1" applyFont="1">
      <alignment shrinkToFit="0" vertical="top" wrapText="1"/>
    </xf>
    <xf borderId="14" fillId="27" fontId="66" numFmtId="0" xfId="0" applyAlignment="1" applyBorder="1" applyFont="1">
      <alignment horizontal="center" shrinkToFit="0" wrapText="1"/>
    </xf>
    <xf borderId="1" fillId="28" fontId="22" numFmtId="0" xfId="0" applyAlignment="1" applyBorder="1" applyFont="1">
      <alignment shrinkToFit="0" vertical="top" wrapText="1"/>
    </xf>
    <xf borderId="24" fillId="7" fontId="51" numFmtId="0" xfId="0" applyAlignment="1" applyBorder="1" applyFont="1">
      <alignment shrinkToFit="0" vertical="center" wrapText="1"/>
    </xf>
    <xf borderId="8" fillId="26" fontId="51" numFmtId="0" xfId="0" applyAlignment="1" applyBorder="1" applyFont="1">
      <alignment shrinkToFit="0" vertical="top" wrapText="1"/>
    </xf>
    <xf borderId="11" fillId="26" fontId="51" numFmtId="0" xfId="0" applyAlignment="1" applyBorder="1" applyFont="1">
      <alignment shrinkToFit="0" vertical="top" wrapText="1"/>
    </xf>
    <xf borderId="22" fillId="0" fontId="2" numFmtId="0" xfId="0" applyAlignment="1" applyBorder="1" applyFont="1">
      <alignment shrinkToFit="0" wrapText="1"/>
    </xf>
    <xf borderId="0" fillId="6" fontId="67" numFmtId="0" xfId="0" applyAlignment="1" applyFont="1">
      <alignment shrinkToFit="0" wrapText="1"/>
    </xf>
    <xf borderId="15" fillId="0" fontId="2" numFmtId="0" xfId="0" applyAlignment="1" applyBorder="1" applyFont="1">
      <alignment shrinkToFit="0" wrapText="1"/>
    </xf>
    <xf borderId="8" fillId="6" fontId="20" numFmtId="0" xfId="0" applyAlignment="1" applyBorder="1" applyFont="1">
      <alignment horizontal="right" shrinkToFit="0" vertical="center" wrapText="1"/>
    </xf>
    <xf borderId="10" fillId="6" fontId="67" numFmtId="0" xfId="0" applyAlignment="1" applyBorder="1" applyFont="1">
      <alignment horizontal="left"/>
    </xf>
    <xf borderId="10" fillId="6" fontId="67" numFmtId="0" xfId="0" applyAlignment="1" applyBorder="1" applyFont="1">
      <alignment horizontal="left" shrinkToFit="0" wrapText="1"/>
    </xf>
    <xf borderId="11" fillId="6" fontId="67" numFmtId="0" xfId="0" applyAlignment="1" applyBorder="1" applyFont="1">
      <alignment horizontal="left" shrinkToFit="0" wrapText="1"/>
    </xf>
    <xf borderId="25" fillId="0" fontId="2" numFmtId="0" xfId="0" applyAlignment="1" applyBorder="1" applyFont="1">
      <alignment shrinkToFit="0" vertical="center" wrapText="1"/>
    </xf>
    <xf borderId="25" fillId="0" fontId="2" numFmtId="0" xfId="0" applyAlignment="1" applyBorder="1" applyFont="1">
      <alignment shrinkToFit="0" vertical="bottom" wrapText="1"/>
    </xf>
    <xf borderId="26" fillId="0" fontId="16" numFmtId="0" xfId="0" applyAlignment="1" applyBorder="1" applyFont="1">
      <alignment shrinkToFit="0" vertical="center" wrapText="1"/>
    </xf>
    <xf borderId="10" fillId="0" fontId="16" numFmtId="0" xfId="0" applyAlignment="1" applyBorder="1" applyFont="1">
      <alignment shrinkToFit="0" vertical="center" wrapText="1"/>
    </xf>
    <xf borderId="26" fillId="0" fontId="16" numFmtId="0" xfId="0" applyAlignment="1" applyBorder="1" applyFont="1">
      <alignment shrinkToFit="0" vertical="bottom" wrapText="1"/>
    </xf>
    <xf borderId="27" fillId="7" fontId="29" numFmtId="0" xfId="0" applyAlignment="1" applyBorder="1" applyFont="1">
      <alignment shrinkToFit="0" vertical="center" wrapText="1"/>
    </xf>
    <xf borderId="10" fillId="0" fontId="16" numFmtId="0" xfId="0" applyAlignment="1" applyBorder="1" applyFont="1">
      <alignment shrinkToFit="0" vertical="bottom" wrapText="1"/>
    </xf>
    <xf borderId="1" fillId="26" fontId="40" numFmtId="0" xfId="0" applyAlignment="1" applyBorder="1" applyFont="1">
      <alignment shrinkToFit="0" vertical="top" wrapText="1"/>
    </xf>
    <xf borderId="0" fillId="28" fontId="68" numFmtId="0" xfId="0" applyAlignment="1" applyFont="1">
      <alignment horizontal="left"/>
    </xf>
    <xf borderId="1" fillId="6" fontId="45" numFmtId="0" xfId="0" applyAlignment="1" applyBorder="1" applyFont="1">
      <alignment horizontal="left" shrinkToFit="0" vertical="center" wrapText="1"/>
    </xf>
    <xf borderId="17" fillId="27" fontId="49" numFmtId="0" xfId="0" applyAlignment="1" applyBorder="1" applyFont="1">
      <alignment horizontal="center" shrinkToFit="0" vertical="center" wrapText="1"/>
    </xf>
    <xf borderId="9" fillId="27" fontId="49" numFmtId="0" xfId="0" applyAlignment="1" applyBorder="1" applyFont="1">
      <alignment horizontal="center" shrinkToFit="0" vertical="center" wrapText="1"/>
    </xf>
    <xf borderId="9" fillId="27" fontId="46" numFmtId="0" xfId="0" applyAlignment="1" applyBorder="1" applyFont="1">
      <alignment horizontal="center" shrinkToFit="0" vertical="center" wrapText="1"/>
    </xf>
    <xf borderId="0" fillId="27" fontId="69" numFmtId="0" xfId="0" applyAlignment="1" applyFont="1">
      <alignment shrinkToFit="0" wrapText="1"/>
    </xf>
    <xf borderId="9" fillId="27" fontId="49" numFmtId="0" xfId="0" applyAlignment="1" applyBorder="1" applyFont="1">
      <alignment horizontal="left" shrinkToFit="0" vertical="center" wrapText="1"/>
    </xf>
    <xf borderId="2" fillId="0" fontId="16" numFmtId="0" xfId="0" applyAlignment="1" applyBorder="1" applyFont="1">
      <alignment shrinkToFit="0" vertical="bottom" wrapText="1"/>
    </xf>
    <xf borderId="25" fillId="0" fontId="52" numFmtId="0" xfId="0" applyAlignment="1" applyBorder="1" applyFont="1">
      <alignment shrinkToFit="0" vertical="center" wrapText="1"/>
    </xf>
    <xf borderId="2" fillId="0" fontId="16" numFmtId="0" xfId="0" applyAlignment="1" applyBorder="1" applyFont="1">
      <alignment horizontal="center" shrinkToFit="0" vertical="center" wrapText="1"/>
    </xf>
    <xf borderId="25" fillId="0" fontId="16" numFmtId="0" xfId="0" applyAlignment="1" applyBorder="1" applyFont="1">
      <alignment horizontal="center" shrinkToFit="0" vertical="center" wrapText="1"/>
    </xf>
    <xf borderId="25" fillId="0" fontId="54" numFmtId="0" xfId="0" applyAlignment="1" applyBorder="1" applyFont="1">
      <alignment horizontal="center" shrinkToFit="0" vertical="center" wrapText="1"/>
    </xf>
    <xf borderId="2" fillId="0" fontId="2" numFmtId="0" xfId="0" applyAlignment="1" applyBorder="1" applyFont="1">
      <alignment shrinkToFit="0" wrapText="1"/>
    </xf>
    <xf borderId="2" fillId="0" fontId="2" numFmtId="0" xfId="0" applyAlignment="1" applyBorder="1" applyFont="1">
      <alignment shrinkToFit="0" vertical="center" wrapText="1"/>
    </xf>
    <xf borderId="2" fillId="0" fontId="52" numFmtId="0" xfId="0" applyAlignment="1" applyBorder="1" applyFont="1">
      <alignment shrinkToFit="0" vertical="center" wrapText="1"/>
    </xf>
    <xf borderId="28" fillId="0" fontId="2" numFmtId="0" xfId="0" applyAlignment="1" applyBorder="1" applyFont="1">
      <alignment shrinkToFit="0" vertical="center" wrapText="1"/>
    </xf>
    <xf borderId="28" fillId="0" fontId="16" numFmtId="0" xfId="0" applyAlignment="1" applyBorder="1" applyFont="1">
      <alignment shrinkToFit="0" vertical="bottom" wrapText="1"/>
    </xf>
    <xf borderId="28" fillId="0" fontId="52" numFmtId="0" xfId="0" applyAlignment="1" applyBorder="1" applyFont="1">
      <alignment shrinkToFit="0" vertical="center" wrapText="1"/>
    </xf>
    <xf borderId="26" fillId="0" fontId="16" numFmtId="0" xfId="0" applyAlignment="1" applyBorder="1" applyFont="1">
      <alignment horizontal="center" shrinkToFit="0" vertical="center" wrapText="1"/>
    </xf>
    <xf borderId="26" fillId="0" fontId="54" numFmtId="0" xfId="0" applyAlignment="1" applyBorder="1" applyFont="1">
      <alignment horizontal="center" shrinkToFit="0" vertical="center" wrapText="1"/>
    </xf>
    <xf borderId="26" fillId="0" fontId="2" numFmtId="0" xfId="0" applyAlignment="1" applyBorder="1" applyFont="1">
      <alignment shrinkToFit="0" wrapText="1"/>
    </xf>
    <xf borderId="0" fillId="0" fontId="9" numFmtId="0" xfId="0" applyAlignment="1" applyFont="1">
      <alignment horizontal="center" shrinkToFit="0" vertical="center" wrapText="1"/>
    </xf>
    <xf borderId="26" fillId="0" fontId="2" numFmtId="0" xfId="0" applyAlignment="1" applyBorder="1" applyFont="1">
      <alignment shrinkToFit="0" vertical="center" wrapText="1"/>
    </xf>
    <xf borderId="0" fillId="0" fontId="70" numFmtId="0" xfId="0" applyAlignment="1" applyFont="1">
      <alignment horizontal="center" shrinkToFit="0" vertical="center" wrapText="1"/>
    </xf>
    <xf borderId="26" fillId="0" fontId="52" numFmtId="0" xfId="0" applyAlignment="1" applyBorder="1" applyFont="1">
      <alignment shrinkToFit="0" vertical="center" wrapText="1"/>
    </xf>
    <xf borderId="17" fillId="16" fontId="17" numFmtId="0" xfId="0" applyAlignment="1" applyBorder="1" applyFont="1">
      <alignment shrinkToFit="0" vertical="center" wrapText="1"/>
    </xf>
    <xf borderId="1" fillId="16" fontId="28" numFmtId="0" xfId="0" applyAlignment="1" applyBorder="1" applyFont="1">
      <alignment horizontal="left" shrinkToFit="0" vertical="center" wrapText="1"/>
    </xf>
    <xf borderId="19" fillId="7" fontId="16" numFmtId="0" xfId="0" applyAlignment="1" applyBorder="1" applyFont="1">
      <alignment shrinkToFit="0" wrapText="1"/>
    </xf>
    <xf borderId="17" fillId="20" fontId="14" numFmtId="0" xfId="0" applyAlignment="1" applyBorder="1" applyFont="1">
      <alignment horizontal="center" shrinkToFit="0" vertical="center" wrapText="1"/>
    </xf>
    <xf borderId="9" fillId="20" fontId="14" numFmtId="0" xfId="0" applyAlignment="1" applyBorder="1" applyFont="1">
      <alignment horizontal="center" shrinkToFit="0" vertical="center" wrapText="1"/>
    </xf>
    <xf borderId="29" fillId="7" fontId="48" numFmtId="0" xfId="0" applyAlignment="1" applyBorder="1" applyFont="1">
      <alignment shrinkToFit="0" vertical="center" wrapText="1"/>
    </xf>
    <xf borderId="29" fillId="7" fontId="48" numFmtId="0" xfId="0" applyAlignment="1" applyBorder="1" applyFont="1">
      <alignment horizontal="center" shrinkToFit="0" vertical="center" wrapText="1"/>
    </xf>
    <xf borderId="9" fillId="21" fontId="29" numFmtId="0" xfId="0" applyAlignment="1" applyBorder="1" applyFont="1">
      <alignment horizontal="center" shrinkToFit="0" vertical="center" wrapText="1"/>
    </xf>
    <xf borderId="20" fillId="7" fontId="16" numFmtId="0" xfId="0" applyAlignment="1" applyBorder="1" applyFont="1">
      <alignment shrinkToFit="0" vertical="center" wrapText="1"/>
    </xf>
    <xf borderId="30" fillId="7" fontId="2" numFmtId="0" xfId="0" applyAlignment="1" applyBorder="1" applyFont="1">
      <alignment shrinkToFit="0" vertical="center" wrapText="1"/>
    </xf>
    <xf borderId="17" fillId="26" fontId="44" numFmtId="0" xfId="0" applyAlignment="1" applyBorder="1" applyFont="1">
      <alignment shrinkToFit="0" vertical="center" wrapText="1"/>
    </xf>
    <xf borderId="0" fillId="7" fontId="71" numFmtId="0" xfId="0" applyAlignment="1" applyFont="1">
      <alignment horizontal="left" shrinkToFit="0" vertical="center" wrapText="1"/>
    </xf>
    <xf borderId="6" fillId="7" fontId="16" numFmtId="0" xfId="0" applyAlignment="1" applyBorder="1" applyFont="1">
      <alignment shrinkToFit="0" vertical="bottom" wrapText="1"/>
    </xf>
    <xf borderId="30" fillId="7" fontId="52" numFmtId="0" xfId="0" applyAlignment="1" applyBorder="1" applyFont="1">
      <alignment shrinkToFit="0" vertical="center" wrapText="1"/>
    </xf>
    <xf borderId="17" fillId="26" fontId="29" numFmtId="0" xfId="0" applyAlignment="1" applyBorder="1" applyFont="1">
      <alignment shrinkToFit="0" vertical="center" wrapText="1"/>
    </xf>
    <xf borderId="20" fillId="7" fontId="16" numFmtId="0" xfId="0" applyAlignment="1" applyBorder="1" applyFont="1">
      <alignment horizontal="center" shrinkToFit="0" vertical="center" wrapText="1"/>
    </xf>
    <xf borderId="9" fillId="21" fontId="72" numFmtId="0" xfId="0" applyAlignment="1" applyBorder="1" applyFont="1">
      <alignment horizontal="center" shrinkToFit="0" vertical="center" wrapText="1"/>
    </xf>
    <xf borderId="0" fillId="7" fontId="2" numFmtId="0" xfId="0" applyAlignment="1" applyFont="1">
      <alignment shrinkToFit="0" wrapText="1"/>
    </xf>
    <xf borderId="17" fillId="26" fontId="1" numFmtId="0" xfId="0" applyAlignment="1" applyBorder="1" applyFont="1">
      <alignment shrinkToFit="0" vertical="center" wrapText="1"/>
    </xf>
    <xf borderId="20" fillId="7" fontId="16" numFmtId="0" xfId="0" applyAlignment="1" applyBorder="1" applyFont="1">
      <alignment shrinkToFit="0" vertical="bottom" wrapText="1"/>
    </xf>
    <xf borderId="20" fillId="7" fontId="54" numFmtId="0" xfId="0" applyAlignment="1" applyBorder="1" applyFont="1">
      <alignment horizontal="center" shrinkToFit="0" vertical="center" wrapText="1"/>
    </xf>
    <xf borderId="31" fillId="7" fontId="49" numFmtId="0" xfId="0" applyAlignment="1" applyBorder="1" applyFont="1">
      <alignment horizontal="center" shrinkToFit="0" vertical="center" wrapText="1"/>
    </xf>
    <xf borderId="21" fillId="7" fontId="2" numFmtId="0" xfId="0" applyAlignment="1" applyBorder="1" applyFont="1">
      <alignment shrinkToFit="0" wrapText="1"/>
    </xf>
    <xf borderId="32" fillId="0" fontId="5" numFmtId="0" xfId="0" applyBorder="1" applyFont="1"/>
    <xf borderId="0" fillId="7" fontId="73" numFmtId="0" xfId="0" applyAlignment="1" applyFont="1">
      <alignment horizontal="center" shrinkToFit="0" vertical="center" wrapText="1"/>
    </xf>
    <xf borderId="17" fillId="15" fontId="74" numFmtId="0" xfId="0" applyAlignment="1" applyBorder="1" applyFont="1">
      <alignment shrinkToFit="0" vertical="center" wrapText="1"/>
    </xf>
    <xf borderId="9" fillId="30" fontId="55" numFmtId="0" xfId="0" applyAlignment="1" applyBorder="1" applyFont="1">
      <alignment horizontal="center" vertical="center"/>
    </xf>
    <xf borderId="0" fillId="7" fontId="73" numFmtId="0" xfId="0" applyAlignment="1" applyFont="1">
      <alignment horizontal="left" shrinkToFit="0" vertical="center" wrapText="1"/>
    </xf>
    <xf borderId="10" fillId="7" fontId="12" numFmtId="0" xfId="0" applyAlignment="1" applyBorder="1" applyFont="1">
      <alignment horizontal="center" shrinkToFit="0" vertical="center" wrapText="1"/>
    </xf>
    <xf borderId="1" fillId="26" fontId="44" numFmtId="0" xfId="0" applyAlignment="1" applyBorder="1" applyFont="1">
      <alignment shrinkToFit="0" vertical="top" wrapText="1"/>
    </xf>
    <xf borderId="9" fillId="30" fontId="75" numFmtId="0" xfId="0" applyAlignment="1" applyBorder="1" applyFont="1">
      <alignment horizontal="center" vertical="center"/>
    </xf>
    <xf borderId="12" fillId="0" fontId="2" numFmtId="0" xfId="0" applyAlignment="1" applyBorder="1" applyFont="1">
      <alignment shrinkToFit="0" wrapText="1"/>
    </xf>
    <xf borderId="0" fillId="0" fontId="61" numFmtId="0" xfId="0" applyAlignment="1" applyFont="1">
      <alignment shrinkToFit="0" vertical="top" wrapText="1"/>
    </xf>
    <xf borderId="17" fillId="0" fontId="2" numFmtId="0" xfId="0" applyAlignment="1" applyBorder="1" applyFont="1">
      <alignment horizontal="center" shrinkToFit="0" vertical="bottom" wrapText="1"/>
    </xf>
    <xf borderId="22" fillId="25" fontId="76" numFmtId="0" xfId="0" applyAlignment="1" applyBorder="1" applyFont="1">
      <alignment horizontal="left" shrinkToFit="0" vertical="center" wrapText="1"/>
    </xf>
    <xf borderId="17" fillId="0" fontId="2" numFmtId="0" xfId="0" applyAlignment="1" applyBorder="1" applyFont="1">
      <alignment horizontal="center" shrinkToFit="0" vertical="center" wrapText="1"/>
    </xf>
    <xf borderId="0" fillId="25" fontId="69" numFmtId="0" xfId="0" applyAlignment="1" applyFont="1">
      <alignment horizontal="left" shrinkToFit="0" vertical="center" wrapText="1"/>
    </xf>
    <xf borderId="17" fillId="0" fontId="40" numFmtId="0" xfId="0" applyAlignment="1" applyBorder="1" applyFont="1">
      <alignment horizontal="center" shrinkToFit="0" vertical="bottom" wrapText="1"/>
    </xf>
    <xf borderId="9" fillId="27" fontId="40" numFmtId="0" xfId="0" applyAlignment="1" applyBorder="1" applyFont="1">
      <alignment horizontal="center" shrinkToFit="0" vertical="center" wrapText="1"/>
    </xf>
    <xf borderId="16" fillId="20" fontId="2" numFmtId="0" xfId="0" applyAlignment="1" applyBorder="1" applyFont="1">
      <alignment horizontal="center" shrinkToFit="0" vertical="center" wrapText="1"/>
    </xf>
    <xf borderId="17" fillId="7" fontId="2" numFmtId="0" xfId="0" applyAlignment="1" applyBorder="1" applyFont="1">
      <alignment horizontal="center" shrinkToFit="0" vertical="bottom" wrapText="1"/>
    </xf>
    <xf borderId="9" fillId="27" fontId="40" numFmtId="165" xfId="0" applyAlignment="1" applyBorder="1" applyFont="1" applyNumberFormat="1">
      <alignment horizontal="center" shrinkToFit="0" vertical="center" wrapText="1"/>
    </xf>
    <xf borderId="18" fillId="20" fontId="2" numFmtId="0" xfId="0" applyAlignment="1" applyBorder="1" applyFont="1">
      <alignment horizontal="center" shrinkToFit="0" vertical="bottom" wrapText="1"/>
    </xf>
    <xf borderId="8" fillId="0" fontId="2" numFmtId="0" xfId="0" applyAlignment="1" applyBorder="1" applyFont="1">
      <alignment horizontal="center" shrinkToFit="0" vertical="bottom" wrapText="1"/>
    </xf>
    <xf borderId="10" fillId="0" fontId="2" numFmtId="0" xfId="0" applyAlignment="1" applyBorder="1" applyFont="1">
      <alignment horizontal="center" shrinkToFit="0" vertical="bottom" wrapText="1"/>
    </xf>
    <xf borderId="9" fillId="27" fontId="40" numFmtId="166" xfId="0" applyAlignment="1" applyBorder="1" applyFont="1" applyNumberFormat="1">
      <alignment horizontal="center" shrinkToFit="0" vertical="center" wrapText="1"/>
    </xf>
    <xf borderId="9" fillId="9" fontId="74" numFmtId="0" xfId="0" applyAlignment="1" applyBorder="1" applyFont="1">
      <alignment horizontal="center" shrinkToFit="0" vertical="center" wrapText="1"/>
    </xf>
    <xf borderId="22" fillId="25" fontId="69" numFmtId="0" xfId="0" applyAlignment="1" applyBorder="1" applyFont="1">
      <alignment horizontal="left" shrinkToFit="0" vertical="center" wrapText="1"/>
    </xf>
    <xf borderId="9" fillId="27" fontId="40" numFmtId="0" xfId="0" applyAlignment="1" applyBorder="1" applyFont="1">
      <alignment horizontal="left" shrinkToFit="0" vertical="center" wrapText="1"/>
    </xf>
    <xf borderId="17" fillId="9" fontId="74" numFmtId="0" xfId="0" applyAlignment="1" applyBorder="1" applyFont="1">
      <alignment horizontal="center" shrinkToFit="0" vertical="center" wrapText="1"/>
    </xf>
    <xf borderId="9" fillId="9" fontId="12" numFmtId="0" xfId="0" applyAlignment="1" applyBorder="1" applyFont="1">
      <alignment horizontal="center" shrinkToFit="0" vertical="center" wrapText="1"/>
    </xf>
    <xf borderId="9" fillId="9" fontId="77" numFmtId="0" xfId="0" applyAlignment="1" applyBorder="1" applyFont="1">
      <alignment horizontal="center" shrinkToFit="0" vertical="center" wrapText="1"/>
    </xf>
    <xf borderId="9" fillId="20" fontId="74" numFmtId="0" xfId="0" applyAlignment="1" applyBorder="1" applyFont="1">
      <alignment horizontal="center" shrinkToFit="0" vertical="center" wrapText="1"/>
    </xf>
    <xf borderId="9" fillId="25" fontId="69" numFmtId="0" xfId="0" applyAlignment="1" applyBorder="1" applyFont="1">
      <alignment horizontal="left" shrinkToFit="0" vertical="center" wrapText="1"/>
    </xf>
    <xf borderId="9" fillId="25" fontId="76" numFmtId="0" xfId="0" applyAlignment="1" applyBorder="1" applyFont="1">
      <alignment horizontal="left" shrinkToFit="0" vertical="center" wrapText="1"/>
    </xf>
    <xf borderId="9" fillId="9" fontId="74" numFmtId="167" xfId="0" applyAlignment="1" applyBorder="1" applyFont="1" applyNumberFormat="1">
      <alignment horizontal="center" shrinkToFit="0" vertical="center" wrapText="1"/>
    </xf>
    <xf borderId="9" fillId="0" fontId="2" numFmtId="0" xfId="0" applyAlignment="1" applyBorder="1" applyFont="1">
      <alignment horizontal="center" shrinkToFit="0" vertical="bottom" wrapText="1"/>
    </xf>
    <xf borderId="0" fillId="0" fontId="76" numFmtId="0" xfId="0" applyAlignment="1" applyFont="1">
      <alignment horizontal="left" shrinkToFit="0" vertical="center" wrapText="1"/>
    </xf>
    <xf borderId="0" fillId="0" fontId="68" numFmtId="0" xfId="0" applyAlignment="1" applyFont="1">
      <alignment horizontal="left" shrinkToFit="0" wrapText="1"/>
    </xf>
    <xf borderId="17" fillId="10" fontId="2" numFmtId="0" xfId="0" applyAlignment="1" applyBorder="1" applyFont="1">
      <alignment shrinkToFit="0" wrapText="1"/>
    </xf>
    <xf borderId="18" fillId="10" fontId="29" numFmtId="0" xfId="0" applyAlignment="1" applyBorder="1" applyFont="1">
      <alignment horizontal="center" shrinkToFit="0" vertical="center" wrapText="1"/>
    </xf>
    <xf borderId="3" fillId="0" fontId="49" numFmtId="0" xfId="0" applyAlignment="1" applyBorder="1" applyFont="1">
      <alignment shrinkToFit="0" vertical="center" wrapText="1"/>
    </xf>
    <xf borderId="9" fillId="10" fontId="29" numFmtId="0" xfId="0" applyAlignment="1" applyBorder="1" applyFont="1">
      <alignment horizontal="center" shrinkToFit="0" vertical="center" wrapText="1"/>
    </xf>
    <xf borderId="3" fillId="0" fontId="40" numFmtId="0" xfId="0" applyAlignment="1" applyBorder="1" applyFont="1">
      <alignment shrinkToFit="0" vertical="center" wrapText="1"/>
    </xf>
    <xf borderId="17" fillId="10" fontId="29" numFmtId="0" xfId="0" applyAlignment="1" applyBorder="1" applyFont="1">
      <alignment horizontal="center" shrinkToFit="0" vertical="center" wrapText="1"/>
    </xf>
    <xf borderId="0" fillId="0" fontId="51" numFmtId="0" xfId="0" applyAlignment="1" applyFont="1">
      <alignment shrinkToFit="0" vertical="center" wrapText="1"/>
    </xf>
    <xf borderId="0" fillId="10" fontId="72" numFmtId="0" xfId="0" applyAlignment="1" applyFont="1">
      <alignment horizontal="center" shrinkToFit="0" wrapText="1"/>
    </xf>
    <xf borderId="0" fillId="0" fontId="49" numFmtId="0" xfId="0" applyAlignment="1" applyFont="1">
      <alignment shrinkToFit="0" vertical="center" wrapText="1"/>
    </xf>
    <xf borderId="0" fillId="10" fontId="29" numFmtId="0" xfId="0" applyAlignment="1" applyFont="1">
      <alignment horizontal="center" shrinkToFit="0" vertical="center" wrapText="1"/>
    </xf>
    <xf borderId="0" fillId="26" fontId="78" numFmtId="0" xfId="0" applyAlignment="1" applyFont="1">
      <alignment horizontal="left" shrinkToFit="0" wrapText="1"/>
    </xf>
    <xf borderId="9" fillId="20" fontId="2" numFmtId="0" xfId="0" applyAlignment="1" applyBorder="1" applyFont="1">
      <alignment horizontal="center" shrinkToFit="0" vertical="center" wrapText="1"/>
    </xf>
    <xf borderId="33" fillId="7" fontId="31" numFmtId="0" xfId="0" applyAlignment="1" applyBorder="1" applyFont="1">
      <alignment shrinkToFit="0" vertical="bottom" wrapText="1"/>
    </xf>
    <xf borderId="22" fillId="7" fontId="2" numFmtId="167" xfId="0" applyAlignment="1" applyBorder="1" applyFont="1" applyNumberFormat="1">
      <alignment horizontal="center" shrinkToFit="0" vertical="center" wrapText="1"/>
    </xf>
    <xf borderId="22" fillId="0" fontId="40" numFmtId="0" xfId="0" applyAlignment="1" applyBorder="1" applyFont="1">
      <alignment horizontal="center" shrinkToFit="0" vertical="center" wrapText="1"/>
    </xf>
    <xf borderId="9" fillId="0" fontId="2" numFmtId="0" xfId="0" applyAlignment="1" applyBorder="1" applyFont="1">
      <alignment shrinkToFit="0" vertical="center" wrapText="1"/>
    </xf>
    <xf borderId="9" fillId="0" fontId="2" numFmtId="168" xfId="0" applyAlignment="1" applyBorder="1" applyFont="1" applyNumberFormat="1">
      <alignment horizontal="center" shrinkToFit="0" vertical="center" wrapText="1"/>
    </xf>
    <xf borderId="9" fillId="0" fontId="6" numFmtId="0" xfId="0" applyAlignment="1" applyBorder="1" applyFont="1">
      <alignment horizontal="center" shrinkToFit="0" vertical="center" wrapText="1"/>
    </xf>
    <xf borderId="9" fillId="0" fontId="29" numFmtId="0" xfId="0" applyAlignment="1" applyBorder="1" applyFont="1">
      <alignment horizontal="center" shrinkToFit="0" vertical="center" wrapText="1"/>
    </xf>
    <xf borderId="9" fillId="7" fontId="2" numFmtId="0" xfId="0" applyAlignment="1" applyBorder="1" applyFont="1">
      <alignment horizontal="left" shrinkToFit="0" vertical="center" wrapText="1"/>
    </xf>
    <xf borderId="9" fillId="7" fontId="2" numFmtId="0" xfId="0" applyAlignment="1" applyBorder="1" applyFont="1">
      <alignment shrinkToFit="0" wrapText="1"/>
    </xf>
    <xf borderId="9" fillId="20" fontId="2" numFmtId="0" xfId="0" applyAlignment="1" applyBorder="1" applyFont="1">
      <alignment shrinkToFit="0" wrapText="1"/>
    </xf>
    <xf borderId="12" fillId="26" fontId="78" numFmtId="0" xfId="0" applyAlignment="1" applyBorder="1" applyFont="1">
      <alignment horizontal="center" shrinkToFit="0" vertical="top" wrapText="1"/>
    </xf>
    <xf borderId="14" fillId="7" fontId="2" numFmtId="0" xfId="0" applyAlignment="1" applyBorder="1" applyFont="1">
      <alignment horizontal="left" shrinkToFit="0" vertical="center" wrapText="1"/>
    </xf>
    <xf borderId="9" fillId="0" fontId="2" numFmtId="169" xfId="0" applyAlignment="1" applyBorder="1" applyFont="1" applyNumberFormat="1">
      <alignment horizontal="center" shrinkToFit="0" vertical="center" wrapText="1"/>
    </xf>
    <xf borderId="0" fillId="7" fontId="68" numFmtId="0" xfId="0" applyAlignment="1" applyFont="1">
      <alignment horizontal="left"/>
    </xf>
    <xf borderId="9" fillId="7" fontId="2" numFmtId="169" xfId="0" applyAlignment="1" applyBorder="1" applyFont="1" applyNumberFormat="1">
      <alignment horizontal="center" shrinkToFit="0" vertical="center" wrapText="1"/>
    </xf>
    <xf borderId="0" fillId="0" fontId="2" numFmtId="0" xfId="0" applyFont="1"/>
    <xf borderId="9" fillId="7" fontId="2" numFmtId="165" xfId="0" applyAlignment="1" applyBorder="1" applyFont="1" applyNumberFormat="1">
      <alignment horizontal="center" shrinkToFit="0" vertical="center" wrapText="1"/>
    </xf>
    <xf borderId="11" fillId="26" fontId="78" numFmtId="0" xfId="0" applyAlignment="1" applyBorder="1" applyFont="1">
      <alignment horizontal="center" shrinkToFit="0" vertical="top" wrapText="1"/>
    </xf>
    <xf borderId="13" fillId="20" fontId="28" numFmtId="0" xfId="0" applyAlignment="1" applyBorder="1" applyFont="1">
      <alignment horizontal="center" shrinkToFit="0" vertical="center" wrapText="1"/>
    </xf>
    <xf borderId="9" fillId="20" fontId="79" numFmtId="165" xfId="0" applyAlignment="1" applyBorder="1" applyFont="1" applyNumberFormat="1">
      <alignment horizontal="center" shrinkToFit="0" vertical="center" wrapText="1"/>
    </xf>
    <xf borderId="9" fillId="20" fontId="28" numFmtId="0" xfId="0" applyAlignment="1" applyBorder="1" applyFont="1">
      <alignment horizontal="center" shrinkToFit="0" vertical="center" wrapText="1"/>
    </xf>
    <xf borderId="9" fillId="20" fontId="79" numFmtId="0" xfId="0" applyAlignment="1" applyBorder="1" applyFont="1">
      <alignment horizontal="left" shrinkToFit="0" vertical="center" wrapText="1"/>
    </xf>
    <xf borderId="9" fillId="20" fontId="79" numFmtId="0" xfId="0" applyAlignment="1" applyBorder="1" applyFont="1">
      <alignment shrinkToFit="0" wrapText="1"/>
    </xf>
    <xf borderId="9" fillId="33" fontId="2" numFmtId="165" xfId="0" applyAlignment="1" applyBorder="1" applyFill="1" applyFont="1" applyNumberFormat="1">
      <alignment horizontal="center" shrinkToFit="0" vertical="center" wrapText="1"/>
    </xf>
    <xf borderId="9" fillId="33" fontId="29" numFmtId="0" xfId="0" applyAlignment="1" applyBorder="1" applyFont="1">
      <alignment horizontal="center" shrinkToFit="0" vertical="center" wrapText="1"/>
    </xf>
    <xf borderId="9" fillId="33" fontId="2" numFmtId="0" xfId="0" applyAlignment="1" applyBorder="1" applyFont="1">
      <alignment horizontal="left" shrinkToFit="0" vertical="center" wrapText="1"/>
    </xf>
    <xf borderId="9" fillId="33" fontId="2" numFmtId="0" xfId="0" applyAlignment="1" applyBorder="1" applyFont="1">
      <alignment shrinkToFit="0" wrapText="1"/>
    </xf>
    <xf borderId="14" fillId="0" fontId="6" numFmtId="0" xfId="0" applyAlignment="1" applyBorder="1" applyFont="1">
      <alignment horizontal="center" shrinkToFit="0" vertical="center" wrapText="1"/>
    </xf>
    <xf borderId="18" fillId="20" fontId="2" numFmtId="0" xfId="0" applyAlignment="1" applyBorder="1" applyFont="1">
      <alignment shrinkToFit="0" wrapText="1"/>
    </xf>
    <xf borderId="34" fillId="0" fontId="4" numFmtId="0" xfId="0" applyAlignment="1" applyBorder="1" applyFont="1">
      <alignment horizontal="center"/>
    </xf>
    <xf borderId="22" fillId="0" fontId="2" numFmtId="167" xfId="0" applyAlignment="1" applyBorder="1" applyFont="1" applyNumberFormat="1">
      <alignment horizontal="center" shrinkToFit="0" vertical="center" wrapText="1"/>
    </xf>
    <xf borderId="25" fillId="0" fontId="5" numFmtId="0" xfId="0" applyBorder="1" applyFont="1"/>
    <xf borderId="35" fillId="0" fontId="5" numFmtId="0" xfId="0" applyBorder="1" applyFont="1"/>
    <xf borderId="36" fillId="0" fontId="45" numFmtId="0" xfId="0" applyAlignment="1" applyBorder="1" applyFont="1">
      <alignment horizontal="right"/>
    </xf>
    <xf borderId="24" fillId="0" fontId="45" numFmtId="9" xfId="0" applyAlignment="1" applyBorder="1" applyFont="1" applyNumberFormat="1">
      <alignment horizontal="left"/>
    </xf>
    <xf borderId="22" fillId="0" fontId="2" numFmtId="0" xfId="0" applyAlignment="1" applyBorder="1" applyFont="1">
      <alignment horizontal="center" shrinkToFit="0" vertical="center" wrapText="1"/>
    </xf>
    <xf borderId="24" fillId="0" fontId="45" numFmtId="0" xfId="0" applyAlignment="1" applyBorder="1" applyFont="1">
      <alignment horizontal="left"/>
    </xf>
    <xf borderId="24" fillId="0" fontId="45" numFmtId="0" xfId="0" applyAlignment="1" applyBorder="1" applyFont="1">
      <alignment horizontal="right"/>
    </xf>
    <xf borderId="24" fillId="0" fontId="45" numFmtId="0" xfId="0" applyAlignment="1" applyBorder="1" applyFont="1">
      <alignment horizontal="center"/>
    </xf>
    <xf borderId="9" fillId="0" fontId="2" numFmtId="0" xfId="0" applyAlignment="1" applyBorder="1" applyFont="1">
      <alignment shrinkToFit="0" wrapText="1"/>
    </xf>
    <xf borderId="15" fillId="26" fontId="40" numFmtId="0" xfId="0" applyAlignment="1" applyBorder="1" applyFont="1">
      <alignment horizontal="center" shrinkToFit="0" vertical="top" wrapText="1"/>
    </xf>
    <xf borderId="24" fillId="0" fontId="4" numFmtId="0" xfId="0" applyAlignment="1" applyBorder="1" applyFont="1">
      <alignment horizontal="left"/>
    </xf>
    <xf borderId="37" fillId="0" fontId="4" numFmtId="0" xfId="0" applyAlignment="1" applyBorder="1" applyFont="1">
      <alignment horizontal="left"/>
    </xf>
    <xf borderId="38" fillId="0" fontId="45" numFmtId="0" xfId="0" applyAlignment="1" applyBorder="1" applyFont="1">
      <alignment horizontal="right"/>
    </xf>
    <xf borderId="30" fillId="0" fontId="45" numFmtId="0" xfId="0" applyAlignment="1" applyBorder="1" applyFont="1">
      <alignment horizontal="left"/>
    </xf>
    <xf borderId="30" fillId="0" fontId="45" numFmtId="0" xfId="0" applyAlignment="1" applyBorder="1" applyFont="1">
      <alignment horizontal="right"/>
    </xf>
    <xf borderId="30" fillId="0" fontId="45" numFmtId="0" xfId="0" applyAlignment="1" applyBorder="1" applyFont="1">
      <alignment horizontal="center"/>
    </xf>
    <xf borderId="30" fillId="0" fontId="4" numFmtId="0" xfId="0" applyAlignment="1" applyBorder="1" applyFont="1">
      <alignment horizontal="left"/>
    </xf>
    <xf borderId="39" fillId="0" fontId="4" numFmtId="0" xfId="0" applyAlignment="1" applyBorder="1" applyFont="1">
      <alignment horizontal="left"/>
    </xf>
    <xf borderId="40" fillId="34" fontId="45" numFmtId="0" xfId="0" applyAlignment="1" applyBorder="1" applyFill="1" applyFont="1">
      <alignment horizontal="center"/>
    </xf>
    <xf borderId="41" fillId="0" fontId="5" numFmtId="0" xfId="0" applyBorder="1" applyFont="1"/>
    <xf borderId="14" fillId="20" fontId="45" numFmtId="0" xfId="0" applyAlignment="1" applyBorder="1" applyFont="1">
      <alignment horizontal="center"/>
    </xf>
    <xf borderId="0" fillId="34" fontId="45" numFmtId="0" xfId="0" applyAlignment="1" applyFont="1">
      <alignment horizontal="center"/>
    </xf>
    <xf borderId="34" fillId="0" fontId="2" numFmtId="0" xfId="0" applyBorder="1" applyFont="1"/>
    <xf borderId="22" fillId="35" fontId="80" numFmtId="0" xfId="0" applyAlignment="1" applyBorder="1" applyFill="1" applyFont="1">
      <alignment horizontal="center" shrinkToFit="0" vertical="bottom" wrapText="1"/>
    </xf>
    <xf borderId="42" fillId="33" fontId="81" numFmtId="0" xfId="0" applyAlignment="1" applyBorder="1" applyFont="1">
      <alignment horizontal="center" shrinkToFit="0" vertical="bottom" wrapText="1"/>
    </xf>
    <xf borderId="43" fillId="0" fontId="5" numFmtId="0" xfId="0" applyBorder="1" applyFont="1"/>
    <xf borderId="44" fillId="0" fontId="5" numFmtId="0" xfId="0" applyBorder="1" applyFont="1"/>
    <xf borderId="9" fillId="20" fontId="81" numFmtId="0" xfId="0" applyAlignment="1" applyBorder="1" applyFont="1">
      <alignment horizontal="center" shrinkToFit="0" vertical="bottom" wrapText="1"/>
    </xf>
    <xf borderId="45" fillId="0" fontId="2" numFmtId="0" xfId="0" applyBorder="1" applyFont="1"/>
    <xf borderId="46" fillId="33" fontId="6" numFmtId="0" xfId="0" applyAlignment="1" applyBorder="1" applyFont="1">
      <alignment horizontal="center" shrinkToFit="0" vertical="bottom" wrapText="1"/>
    </xf>
    <xf borderId="47" fillId="33" fontId="6" numFmtId="0" xfId="0" applyAlignment="1" applyBorder="1" applyFont="1">
      <alignment horizontal="center" shrinkToFit="0" vertical="bottom" wrapText="1"/>
    </xf>
    <xf borderId="48" fillId="33" fontId="6" numFmtId="170" xfId="0" applyAlignment="1" applyBorder="1" applyFont="1" applyNumberFormat="1">
      <alignment horizontal="center" shrinkToFit="0" vertical="bottom" wrapText="1"/>
    </xf>
    <xf borderId="9" fillId="20" fontId="6" numFmtId="170" xfId="0" applyAlignment="1" applyBorder="1" applyFont="1" applyNumberFormat="1">
      <alignment horizontal="center" shrinkToFit="0" vertical="bottom" wrapText="1"/>
    </xf>
    <xf borderId="49" fillId="0" fontId="2" numFmtId="0" xfId="0" applyBorder="1" applyFont="1"/>
    <xf borderId="22" fillId="0" fontId="2" numFmtId="170" xfId="0" applyAlignment="1" applyBorder="1" applyFont="1" applyNumberFormat="1">
      <alignment shrinkToFit="0" wrapText="1"/>
    </xf>
    <xf borderId="22" fillId="0" fontId="2" numFmtId="171" xfId="0" applyAlignment="1" applyBorder="1" applyFont="1" applyNumberFormat="1">
      <alignment shrinkToFit="0" wrapText="1"/>
    </xf>
    <xf borderId="15" fillId="0" fontId="2" numFmtId="170" xfId="0" applyAlignment="1" applyBorder="1" applyFont="1" applyNumberFormat="1">
      <alignment shrinkToFit="0" wrapText="1"/>
    </xf>
    <xf borderId="9" fillId="20" fontId="2" numFmtId="170" xfId="0" applyAlignment="1" applyBorder="1" applyFont="1" applyNumberFormat="1">
      <alignment shrinkToFit="0" wrapText="1"/>
    </xf>
    <xf borderId="15" fillId="0" fontId="2" numFmtId="171" xfId="0" applyAlignment="1" applyBorder="1" applyFont="1" applyNumberFormat="1">
      <alignment shrinkToFit="0" wrapText="1"/>
    </xf>
    <xf borderId="15" fillId="0" fontId="2" numFmtId="167" xfId="0" applyAlignment="1" applyBorder="1" applyFont="1" applyNumberFormat="1">
      <alignment shrinkToFit="0" wrapText="1"/>
    </xf>
    <xf borderId="14" fillId="26" fontId="40" numFmtId="0" xfId="0" applyAlignment="1" applyBorder="1" applyFont="1">
      <alignment horizontal="center" shrinkToFit="0" vertical="top" wrapText="1"/>
    </xf>
    <xf borderId="9" fillId="33" fontId="2" numFmtId="0" xfId="0" applyAlignment="1" applyBorder="1" applyFont="1">
      <alignment horizontal="center" shrinkToFit="0" vertical="center" wrapText="1"/>
    </xf>
    <xf borderId="9" fillId="10" fontId="20" numFmtId="0" xfId="0" applyAlignment="1" applyBorder="1" applyFont="1">
      <alignment horizontal="center" shrinkToFit="0" vertical="center" wrapText="1"/>
    </xf>
    <xf borderId="18" fillId="20" fontId="2" numFmtId="0" xfId="0" applyAlignment="1" applyBorder="1" applyFont="1">
      <alignment horizontal="center" shrinkToFit="0" vertical="center" wrapText="1"/>
    </xf>
    <xf borderId="0" fillId="28" fontId="59" numFmtId="0" xfId="0" applyAlignment="1" applyFont="1">
      <alignment horizontal="left" shrinkToFit="0" wrapText="1"/>
    </xf>
    <xf borderId="9" fillId="7" fontId="81" numFmtId="0" xfId="0" applyAlignment="1" applyBorder="1" applyFont="1">
      <alignment horizontal="left" shrinkToFit="0" vertical="center" wrapText="1"/>
    </xf>
    <xf borderId="9" fillId="7" fontId="2" numFmtId="0" xfId="0" applyAlignment="1" applyBorder="1" applyFont="1">
      <alignment horizontal="center" shrinkToFit="0" vertical="center" wrapText="1"/>
    </xf>
    <xf borderId="12" fillId="0" fontId="2" numFmtId="170" xfId="0" applyAlignment="1" applyBorder="1" applyFont="1" applyNumberFormat="1">
      <alignment shrinkToFit="0" wrapText="1"/>
    </xf>
    <xf borderId="12" fillId="28" fontId="66" numFmtId="0" xfId="0" applyAlignment="1" applyBorder="1" applyFont="1">
      <alignment horizontal="center" shrinkToFit="0" vertical="top" wrapText="1"/>
    </xf>
    <xf borderId="0" fillId="28" fontId="59" numFmtId="0" xfId="0" applyAlignment="1" applyFont="1">
      <alignment horizontal="left"/>
    </xf>
    <xf borderId="15" fillId="7" fontId="81" numFmtId="0" xfId="0" applyAlignment="1" applyBorder="1" applyFont="1">
      <alignment horizontal="left" shrinkToFit="0" vertical="center" wrapText="1"/>
    </xf>
    <xf borderId="50" fillId="0" fontId="2" numFmtId="0" xfId="0" applyBorder="1" applyFont="1"/>
    <xf borderId="14" fillId="0" fontId="2" numFmtId="170" xfId="0" applyAlignment="1" applyBorder="1" applyFont="1" applyNumberFormat="1">
      <alignment shrinkToFit="0" wrapText="1"/>
    </xf>
    <xf borderId="14" fillId="0" fontId="2" numFmtId="171" xfId="0" applyAlignment="1" applyBorder="1" applyFont="1" applyNumberFormat="1">
      <alignment shrinkToFit="0" wrapText="1"/>
    </xf>
    <xf borderId="9" fillId="0" fontId="82" numFmtId="0" xfId="0" applyAlignment="1" applyBorder="1" applyFont="1">
      <alignment shrinkToFit="0" vertical="center" wrapText="1"/>
    </xf>
    <xf borderId="17" fillId="20" fontId="2" numFmtId="170" xfId="0" applyAlignment="1" applyBorder="1" applyFont="1" applyNumberFormat="1">
      <alignment shrinkToFit="0" wrapText="1"/>
    </xf>
    <xf borderId="51" fillId="33" fontId="2" numFmtId="0" xfId="0" applyBorder="1" applyFont="1"/>
    <xf borderId="52" fillId="33" fontId="2" numFmtId="171" xfId="0" applyAlignment="1" applyBorder="1" applyFont="1" applyNumberFormat="1">
      <alignment shrinkToFit="0" wrapText="1"/>
    </xf>
    <xf borderId="15" fillId="28" fontId="2" numFmtId="0" xfId="0" applyAlignment="1" applyBorder="1" applyFont="1">
      <alignment horizontal="center" shrinkToFit="0" vertical="top" wrapText="1"/>
    </xf>
    <xf borderId="53" fillId="33" fontId="2" numFmtId="170" xfId="0" applyAlignment="1" applyBorder="1" applyFont="1" applyNumberFormat="1">
      <alignment shrinkToFit="0" wrapText="1"/>
    </xf>
    <xf borderId="54" fillId="33" fontId="6" numFmtId="0" xfId="0" applyBorder="1" applyFont="1"/>
    <xf borderId="55" fillId="33" fontId="2" numFmtId="0" xfId="0" applyAlignment="1" applyBorder="1" applyFont="1">
      <alignment shrinkToFit="0" wrapText="1"/>
    </xf>
    <xf borderId="55" fillId="33" fontId="6" numFmtId="171" xfId="0" applyAlignment="1" applyBorder="1" applyFont="1" applyNumberFormat="1">
      <alignment shrinkToFit="0" wrapText="1"/>
    </xf>
    <xf borderId="56" fillId="33" fontId="6" numFmtId="170" xfId="0" applyAlignment="1" applyBorder="1" applyFont="1" applyNumberFormat="1">
      <alignment shrinkToFit="0" wrapText="1"/>
    </xf>
    <xf borderId="9" fillId="20" fontId="6" numFmtId="170" xfId="0" applyAlignment="1" applyBorder="1" applyFont="1" applyNumberFormat="1">
      <alignment shrinkToFit="0" wrapText="1"/>
    </xf>
    <xf borderId="57" fillId="33" fontId="6" numFmtId="0" xfId="0" applyBorder="1" applyFont="1"/>
    <xf borderId="58" fillId="33" fontId="2" numFmtId="0" xfId="0" applyAlignment="1" applyBorder="1" applyFont="1">
      <alignment shrinkToFit="0" wrapText="1"/>
    </xf>
    <xf borderId="58" fillId="33" fontId="6" numFmtId="171" xfId="0" applyAlignment="1" applyBorder="1" applyFont="1" applyNumberFormat="1">
      <alignment shrinkToFit="0" wrapText="1"/>
    </xf>
    <xf borderId="59" fillId="33" fontId="6" numFmtId="170" xfId="0" applyAlignment="1" applyBorder="1" applyFont="1" applyNumberFormat="1">
      <alignment shrinkToFit="0" wrapText="1"/>
    </xf>
    <xf borderId="9" fillId="20" fontId="45" numFmtId="0" xfId="0" applyBorder="1" applyFont="1"/>
    <xf borderId="9" fillId="7" fontId="2" numFmtId="172" xfId="0" applyAlignment="1" applyBorder="1" applyFont="1" applyNumberFormat="1">
      <alignment horizontal="center" shrinkToFit="0" vertical="center" wrapText="1"/>
    </xf>
    <xf borderId="30" fillId="0" fontId="83" numFmtId="0" xfId="0" applyAlignment="1" applyBorder="1" applyFont="1">
      <alignment horizontal="left"/>
    </xf>
    <xf borderId="9" fillId="7" fontId="81" numFmtId="0" xfId="0" applyAlignment="1" applyBorder="1" applyFont="1">
      <alignment shrinkToFit="0" vertical="center" wrapText="1"/>
    </xf>
    <xf borderId="9" fillId="28" fontId="6" numFmtId="0" xfId="0" applyAlignment="1" applyBorder="1" applyFont="1">
      <alignment horizontal="center" shrinkToFit="0" vertical="center" wrapText="1"/>
    </xf>
    <xf borderId="16" fillId="0" fontId="6" numFmtId="0" xfId="0" applyAlignment="1" applyBorder="1" applyFont="1">
      <alignment horizontal="center" shrinkToFit="0" vertical="center" wrapText="1"/>
    </xf>
    <xf borderId="0" fillId="32" fontId="84" numFmtId="0" xfId="0" applyAlignment="1" applyFont="1">
      <alignment horizontal="center"/>
    </xf>
    <xf borderId="3" fillId="32" fontId="13" numFmtId="0" xfId="0" applyAlignment="1" applyBorder="1" applyFont="1">
      <alignment horizontal="left" shrinkToFit="0" vertical="center" wrapText="1"/>
    </xf>
    <xf borderId="3" fillId="32" fontId="13" numFmtId="0" xfId="0" applyAlignment="1" applyBorder="1" applyFont="1">
      <alignment horizontal="center" shrinkToFit="0" vertical="center" wrapText="1"/>
    </xf>
    <xf borderId="8" fillId="32" fontId="13" numFmtId="0" xfId="0" applyAlignment="1" applyBorder="1" applyFont="1">
      <alignment horizontal="left" shrinkToFit="0" vertical="center" wrapText="1"/>
    </xf>
    <xf borderId="0" fillId="26" fontId="68" numFmtId="0" xfId="0" applyAlignment="1" applyFont="1">
      <alignment horizontal="left" shrinkToFit="0" wrapText="1"/>
    </xf>
    <xf borderId="10" fillId="32" fontId="13" numFmtId="0" xfId="0" applyAlignment="1" applyBorder="1" applyFont="1">
      <alignment horizontal="left" shrinkToFit="0" vertical="center" wrapText="1"/>
    </xf>
    <xf borderId="10" fillId="32" fontId="13" numFmtId="0" xfId="0" applyAlignment="1" applyBorder="1" applyFont="1">
      <alignment horizontal="center" shrinkToFit="0" vertical="center" wrapText="1"/>
    </xf>
    <xf borderId="15" fillId="26" fontId="50" numFmtId="0" xfId="0" applyAlignment="1" applyBorder="1" applyFont="1">
      <alignment horizontal="center" shrinkToFit="0" vertical="top" wrapText="1"/>
    </xf>
    <xf borderId="9" fillId="0" fontId="81" numFmtId="0" xfId="0" applyAlignment="1" applyBorder="1" applyFont="1">
      <alignment shrinkToFit="0" vertical="center" wrapText="1"/>
    </xf>
    <xf borderId="9" fillId="0" fontId="2" numFmtId="165" xfId="0" applyAlignment="1" applyBorder="1" applyFont="1" applyNumberFormat="1">
      <alignment horizontal="center" shrinkToFit="0" vertical="center" wrapText="1"/>
    </xf>
    <xf borderId="0" fillId="20" fontId="45" numFmtId="0" xfId="0" applyFont="1"/>
    <xf borderId="0" fillId="20" fontId="2" numFmtId="0" xfId="0" applyAlignment="1" applyFont="1">
      <alignment shrinkToFit="0" wrapText="1"/>
    </xf>
    <xf borderId="14" fillId="26" fontId="50" numFmtId="0" xfId="0" applyAlignment="1" applyBorder="1" applyFont="1">
      <alignment horizontal="center" shrinkToFit="0" vertical="top" wrapText="1"/>
    </xf>
    <xf borderId="9" fillId="20" fontId="79" numFmtId="0" xfId="0" applyAlignment="1" applyBorder="1" applyFont="1">
      <alignment horizontal="center" shrinkToFit="0" vertical="center" wrapText="1"/>
    </xf>
    <xf borderId="51" fillId="33" fontId="4" numFmtId="0" xfId="0" applyBorder="1" applyFont="1"/>
    <xf borderId="52" fillId="33" fontId="32" numFmtId="0" xfId="0" applyBorder="1" applyFont="1"/>
    <xf borderId="60" fillId="33" fontId="32" numFmtId="0" xfId="0" applyBorder="1" applyFont="1"/>
    <xf borderId="53" fillId="33" fontId="32" numFmtId="0" xfId="0" applyBorder="1" applyFont="1"/>
    <xf borderId="61" fillId="33" fontId="6" numFmtId="0" xfId="0" applyBorder="1" applyFont="1"/>
    <xf borderId="62" fillId="33" fontId="2" numFmtId="0" xfId="0" applyBorder="1" applyFont="1"/>
    <xf borderId="22" fillId="26" fontId="48" numFmtId="0" xfId="0" applyAlignment="1" applyBorder="1" applyFont="1">
      <alignment horizontal="left" shrinkToFit="0" vertical="top" wrapText="1"/>
    </xf>
    <xf borderId="63" fillId="33" fontId="2" numFmtId="0" xfId="0" applyBorder="1" applyFont="1"/>
    <xf borderId="64" fillId="33" fontId="2" numFmtId="0" xfId="0" applyBorder="1" applyFont="1"/>
    <xf borderId="58" fillId="33" fontId="6" numFmtId="0" xfId="0" applyAlignment="1" applyBorder="1" applyFont="1">
      <alignment horizontal="center" shrinkToFit="0" wrapText="1"/>
    </xf>
    <xf borderId="65" fillId="33" fontId="6" numFmtId="0" xfId="0" applyAlignment="1" applyBorder="1" applyFont="1">
      <alignment horizontal="center" shrinkToFit="0" wrapText="1"/>
    </xf>
    <xf borderId="64" fillId="33" fontId="6" numFmtId="0" xfId="0" applyAlignment="1" applyBorder="1" applyFont="1">
      <alignment horizontal="center" shrinkToFit="0" wrapText="1"/>
    </xf>
    <xf borderId="66" fillId="0" fontId="6" numFmtId="0" xfId="0" applyBorder="1" applyFont="1"/>
    <xf borderId="67" fillId="0" fontId="73" numFmtId="9" xfId="0" applyAlignment="1" applyBorder="1" applyFont="1" applyNumberFormat="1">
      <alignment horizontal="center"/>
    </xf>
    <xf borderId="68" fillId="0" fontId="73" numFmtId="9" xfId="0" applyAlignment="1" applyBorder="1" applyFont="1" applyNumberFormat="1">
      <alignment horizontal="center"/>
    </xf>
    <xf borderId="69" fillId="0" fontId="73" numFmtId="9" xfId="0" applyAlignment="1" applyBorder="1" applyFont="1" applyNumberFormat="1">
      <alignment horizontal="center"/>
    </xf>
    <xf borderId="70" fillId="33" fontId="2" numFmtId="0" xfId="0" applyBorder="1" applyFont="1"/>
    <xf borderId="71" fillId="0" fontId="6" numFmtId="0" xfId="0" applyBorder="1" applyFont="1"/>
    <xf borderId="39" fillId="0" fontId="45" numFmtId="0" xfId="0" applyAlignment="1" applyBorder="1" applyFont="1">
      <alignment horizontal="center"/>
    </xf>
    <xf borderId="72" fillId="33" fontId="2" numFmtId="0" xfId="0" applyBorder="1" applyFont="1"/>
    <xf borderId="13" fillId="20" fontId="6" numFmtId="0" xfId="0" applyBorder="1" applyFont="1"/>
    <xf borderId="0" fillId="20" fontId="2" numFmtId="0" xfId="0" applyFont="1"/>
    <xf borderId="12" fillId="20" fontId="2" numFmtId="0" xfId="0" applyBorder="1" applyFont="1"/>
    <xf borderId="42" fillId="33" fontId="6" numFmtId="0" xfId="0" applyAlignment="1" applyBorder="1" applyFont="1">
      <alignment horizontal="center"/>
    </xf>
    <xf borderId="59" fillId="33" fontId="6" numFmtId="0" xfId="0" applyAlignment="1" applyBorder="1" applyFont="1">
      <alignment horizontal="center" shrinkToFit="0" wrapText="1"/>
    </xf>
    <xf borderId="66" fillId="0" fontId="2" numFmtId="0" xfId="0" applyBorder="1" applyFont="1"/>
    <xf borderId="1" fillId="7" fontId="2" numFmtId="171" xfId="0" applyBorder="1" applyFont="1" applyNumberFormat="1"/>
    <xf borderId="3" fillId="7" fontId="2" numFmtId="171" xfId="0" applyBorder="1" applyFont="1" applyNumberFormat="1"/>
    <xf borderId="5" fillId="7" fontId="2" numFmtId="171" xfId="0" applyBorder="1" applyFont="1" applyNumberFormat="1"/>
    <xf borderId="13" fillId="7" fontId="2" numFmtId="171" xfId="0" applyBorder="1" applyFont="1" applyNumberFormat="1"/>
    <xf borderId="0" fillId="7" fontId="2" numFmtId="171" xfId="0" applyFont="1" applyNumberFormat="1"/>
    <xf borderId="12" fillId="7" fontId="2" numFmtId="171" xfId="0" applyBorder="1" applyFont="1" applyNumberFormat="1"/>
    <xf borderId="13" fillId="7" fontId="27" numFmtId="171" xfId="0" applyAlignment="1" applyBorder="1" applyFont="1" applyNumberFormat="1">
      <alignment horizontal="right" vertical="bottom"/>
    </xf>
    <xf borderId="0" fillId="7" fontId="27" numFmtId="171" xfId="0" applyAlignment="1" applyFont="1" applyNumberFormat="1">
      <alignment horizontal="right" vertical="bottom"/>
    </xf>
    <xf borderId="3" fillId="0" fontId="2" numFmtId="0" xfId="0" applyAlignment="1" applyBorder="1" applyFont="1">
      <alignment horizontal="center" shrinkToFit="0" vertical="center" wrapText="1"/>
    </xf>
    <xf borderId="12" fillId="7" fontId="27" numFmtId="171" xfId="0" applyAlignment="1" applyBorder="1" applyFont="1" applyNumberFormat="1">
      <alignment horizontal="right" vertical="bottom"/>
    </xf>
    <xf borderId="3" fillId="0" fontId="2" numFmtId="0" xfId="0" applyAlignment="1" applyBorder="1" applyFont="1">
      <alignment horizontal="center" shrinkToFit="0" vertical="bottom" wrapText="1"/>
    </xf>
    <xf borderId="8" fillId="7" fontId="6" numFmtId="171" xfId="0" applyBorder="1" applyFont="1" applyNumberFormat="1"/>
    <xf borderId="10" fillId="7" fontId="6" numFmtId="171" xfId="0" applyBorder="1" applyFont="1" applyNumberFormat="1"/>
    <xf borderId="11" fillId="7" fontId="6" numFmtId="171" xfId="0" applyBorder="1" applyFont="1" applyNumberFormat="1"/>
    <xf borderId="0" fillId="20" fontId="2" numFmtId="171" xfId="0" applyFont="1" applyNumberFormat="1"/>
    <xf borderId="12" fillId="20" fontId="2" numFmtId="171" xfId="0" applyBorder="1" applyFont="1" applyNumberFormat="1"/>
    <xf borderId="3" fillId="0" fontId="2" numFmtId="171" xfId="0" applyBorder="1" applyFont="1" applyNumberFormat="1"/>
    <xf borderId="5" fillId="0" fontId="2" numFmtId="171" xfId="0" applyBorder="1" applyFont="1" applyNumberFormat="1"/>
    <xf borderId="0" fillId="0" fontId="2" numFmtId="171" xfId="0" applyFont="1" applyNumberFormat="1"/>
    <xf borderId="12" fillId="0" fontId="2" numFmtId="171" xfId="0" applyBorder="1" applyFont="1" applyNumberFormat="1"/>
    <xf borderId="13" fillId="0" fontId="2" numFmtId="0" xfId="0" applyBorder="1" applyFont="1"/>
    <xf borderId="0" fillId="0" fontId="2" numFmtId="167" xfId="0" applyFont="1" applyNumberFormat="1"/>
    <xf borderId="10" fillId="0" fontId="6" numFmtId="171" xfId="0" applyBorder="1" applyFont="1" applyNumberFormat="1"/>
    <xf borderId="10" fillId="0" fontId="6" numFmtId="0" xfId="0" applyBorder="1" applyFont="1"/>
    <xf borderId="24" fillId="0" fontId="2" numFmtId="0" xfId="0" applyAlignment="1" applyBorder="1" applyFont="1">
      <alignment shrinkToFit="0" wrapText="1"/>
    </xf>
    <xf borderId="24" fillId="0" fontId="2" numFmtId="0" xfId="0" applyBorder="1" applyFont="1"/>
    <xf borderId="11" fillId="0" fontId="6" numFmtId="171" xfId="0" applyBorder="1" applyFont="1" applyNumberFormat="1"/>
    <xf borderId="0" fillId="20" fontId="6" numFmtId="0" xfId="0" applyFont="1"/>
    <xf borderId="12" fillId="20" fontId="6" numFmtId="0" xfId="0" applyBorder="1" applyFont="1"/>
    <xf borderId="73" fillId="33" fontId="4" numFmtId="0" xfId="0" applyBorder="1" applyFont="1"/>
    <xf borderId="74" fillId="33" fontId="2" numFmtId="0" xfId="0" applyBorder="1" applyFont="1"/>
    <xf borderId="75" fillId="33" fontId="2" numFmtId="0" xfId="0" applyBorder="1" applyFont="1"/>
    <xf borderId="24" fillId="0" fontId="2" numFmtId="10" xfId="0" applyAlignment="1" applyBorder="1" applyFont="1" applyNumberFormat="1">
      <alignment shrinkToFit="0" wrapText="1"/>
    </xf>
    <xf borderId="63" fillId="33" fontId="85" numFmtId="0" xfId="0" applyBorder="1" applyFont="1"/>
    <xf borderId="76" fillId="0" fontId="5" numFmtId="0" xfId="0" applyBorder="1" applyFont="1"/>
    <xf borderId="70" fillId="0" fontId="5" numFmtId="0" xfId="0" applyBorder="1" applyFont="1"/>
    <xf borderId="65" fillId="33" fontId="86" numFmtId="0" xfId="0" applyBorder="1" applyFont="1"/>
    <xf borderId="77" fillId="0" fontId="5" numFmtId="0" xfId="0" applyBorder="1" applyFont="1"/>
    <xf borderId="72" fillId="0" fontId="5" numFmtId="0" xfId="0" applyBorder="1" applyFont="1"/>
    <xf borderId="13" fillId="20" fontId="2" numFmtId="0" xfId="0" applyBorder="1" applyFont="1"/>
    <xf borderId="13" fillId="33" fontId="6" numFmtId="0" xfId="0" applyAlignment="1" applyBorder="1" applyFont="1">
      <alignment vertical="center"/>
    </xf>
    <xf borderId="78" fillId="7" fontId="6" numFmtId="0" xfId="0" applyAlignment="1" applyBorder="1" applyFont="1">
      <alignment shrinkToFit="0" wrapText="1"/>
    </xf>
    <xf borderId="79" fillId="7" fontId="6" numFmtId="0" xfId="0" applyBorder="1" applyFont="1"/>
    <xf borderId="80" fillId="33" fontId="2" numFmtId="0" xfId="0" applyBorder="1" applyFont="1"/>
    <xf borderId="81" fillId="7" fontId="2" numFmtId="0" xfId="0" applyBorder="1" applyFont="1"/>
    <xf borderId="82" fillId="7" fontId="87" numFmtId="0" xfId="0" applyBorder="1" applyFont="1"/>
    <xf borderId="83" fillId="33" fontId="2" numFmtId="0" xfId="0" applyBorder="1" applyFont="1"/>
    <xf borderId="24" fillId="0" fontId="2" numFmtId="3" xfId="0" applyAlignment="1" applyBorder="1" applyFont="1" applyNumberFormat="1">
      <alignment shrinkToFit="0" wrapText="1"/>
    </xf>
    <xf borderId="84" fillId="7" fontId="2" numFmtId="0" xfId="0" applyBorder="1" applyFont="1"/>
    <xf borderId="85" fillId="7" fontId="88" numFmtId="0" xfId="0" applyBorder="1" applyFont="1"/>
    <xf borderId="85" fillId="7" fontId="87" numFmtId="0" xfId="0" applyBorder="1" applyFont="1"/>
    <xf borderId="86" fillId="7" fontId="2" numFmtId="0" xfId="0" applyBorder="1" applyFont="1"/>
    <xf borderId="87" fillId="7" fontId="87" numFmtId="0" xfId="0" applyBorder="1" applyFont="1"/>
    <xf borderId="88" fillId="33" fontId="2" numFmtId="0" xfId="0" applyBorder="1" applyFont="1"/>
    <xf borderId="58" fillId="33" fontId="2" numFmtId="0" xfId="0" applyBorder="1" applyFont="1"/>
    <xf borderId="59" fillId="33" fontId="2" numFmtId="0" xfId="0" applyBorder="1" applyFont="1"/>
    <xf borderId="73" fillId="33" fontId="6" numFmtId="0" xfId="0" applyBorder="1" applyFont="1"/>
    <xf borderId="61" fillId="33" fontId="2" numFmtId="0" xfId="0" applyAlignment="1" applyBorder="1" applyFont="1">
      <alignment shrinkToFit="0" wrapText="0"/>
    </xf>
    <xf borderId="62" fillId="33" fontId="2" numFmtId="0" xfId="0" applyAlignment="1" applyBorder="1" applyFont="1">
      <alignment shrinkToFit="0" wrapText="0"/>
    </xf>
    <xf borderId="64" fillId="33" fontId="2" numFmtId="0" xfId="0" applyAlignment="1" applyBorder="1" applyFont="1">
      <alignment shrinkToFit="0" wrapText="0"/>
    </xf>
    <xf borderId="89" fillId="33" fontId="2" numFmtId="0" xfId="0" applyBorder="1" applyFont="1"/>
    <xf borderId="47" fillId="33" fontId="2" numFmtId="0" xfId="0" applyBorder="1" applyFont="1"/>
    <xf borderId="48" fillId="33" fontId="2" numFmtId="0" xfId="0" applyBorder="1" applyFont="1"/>
    <xf borderId="24" fillId="7" fontId="6" numFmtId="0" xfId="0" applyAlignment="1" applyBorder="1" applyFont="1">
      <alignment shrinkToFit="0" wrapText="1"/>
    </xf>
    <xf borderId="24" fillId="7" fontId="2" numFmtId="0" xfId="0" applyAlignment="1" applyBorder="1" applyFont="1">
      <alignment shrinkToFit="0" wrapText="0"/>
    </xf>
    <xf borderId="24" fillId="7" fontId="2" numFmtId="0" xfId="0" applyAlignment="1" applyBorder="1" applyFont="1">
      <alignment shrinkToFit="0" wrapText="1"/>
    </xf>
    <xf borderId="6" fillId="7" fontId="2" numFmtId="0" xfId="0" applyAlignment="1" applyBorder="1" applyFont="1">
      <alignment shrinkToFit="0" wrapText="0"/>
    </xf>
    <xf borderId="6" fillId="7" fontId="2" numFmtId="0" xfId="0" applyAlignment="1" applyBorder="1" applyFont="1">
      <alignment shrinkToFit="0" wrapText="1"/>
    </xf>
    <xf borderId="24" fillId="0" fontId="6" numFmtId="0" xfId="0" applyAlignment="1" applyBorder="1" applyFont="1">
      <alignment shrinkToFit="0" wrapText="1"/>
    </xf>
    <xf borderId="24" fillId="0" fontId="2" numFmtId="0" xfId="0" applyAlignment="1" applyBorder="1" applyFont="1">
      <alignment shrinkToFit="0" wrapText="0"/>
    </xf>
    <xf borderId="6" fillId="0" fontId="2" numFmtId="0" xfId="0" applyAlignment="1" applyBorder="1" applyFont="1">
      <alignment shrinkToFit="0" wrapText="0"/>
    </xf>
    <xf borderId="90" fillId="33" fontId="81" numFmtId="0" xfId="0" applyAlignment="1" applyBorder="1" applyFont="1">
      <alignment shrinkToFit="0" wrapText="1"/>
    </xf>
    <xf borderId="22" fillId="33" fontId="2" numFmtId="0" xfId="0" applyAlignment="1" applyBorder="1" applyFont="1">
      <alignment shrinkToFit="0" wrapText="1"/>
    </xf>
    <xf borderId="2" fillId="0" fontId="2" numFmtId="0" xfId="0" applyBorder="1" applyFont="1"/>
    <xf borderId="91" fillId="33" fontId="2" numFmtId="0" xfId="0" applyBorder="1" applyFont="1"/>
    <xf borderId="92" fillId="0" fontId="2" numFmtId="170" xfId="0" applyBorder="1" applyFont="1" applyNumberFormat="1"/>
    <xf borderId="41" fillId="0" fontId="89" numFmtId="0" xfId="0" applyBorder="1" applyFont="1"/>
    <xf borderId="92" fillId="0" fontId="2" numFmtId="170" xfId="0" applyAlignment="1" applyBorder="1" applyFont="1" applyNumberFormat="1">
      <alignment shrinkToFit="0" wrapText="1"/>
    </xf>
    <xf borderId="23" fillId="0" fontId="2" numFmtId="0" xfId="0" applyBorder="1" applyFont="1"/>
    <xf borderId="23" fillId="0" fontId="6" numFmtId="0" xfId="0" applyAlignment="1" applyBorder="1" applyFont="1">
      <alignment horizontal="right"/>
    </xf>
    <xf borderId="17" fillId="20" fontId="14" numFmtId="0" xfId="0" applyAlignment="1" applyBorder="1" applyFont="1">
      <alignment horizontal="center" shrinkToFit="0" vertical="bottom" wrapText="1"/>
    </xf>
    <xf borderId="93" fillId="0" fontId="2" numFmtId="164" xfId="0" applyBorder="1" applyFont="1" applyNumberFormat="1"/>
    <xf borderId="0" fillId="20" fontId="14" numFmtId="0" xfId="0" applyAlignment="1" applyFont="1">
      <alignment horizontal="center" shrinkToFit="0" vertical="bottom" wrapText="1"/>
    </xf>
    <xf borderId="4" fillId="0" fontId="2" numFmtId="0" xfId="0" applyBorder="1" applyFont="1"/>
    <xf borderId="6" fillId="0" fontId="2" numFmtId="0" xfId="0" applyBorder="1" applyFont="1"/>
    <xf borderId="0" fillId="0" fontId="90" numFmtId="0" xfId="0" applyAlignment="1" applyFont="1">
      <alignment horizontal="center" shrinkToFit="0" vertical="bottom" wrapText="1"/>
    </xf>
    <xf borderId="7" fillId="0" fontId="2" numFmtId="0" xfId="0" applyBorder="1" applyFont="1"/>
    <xf borderId="0" fillId="0" fontId="91" numFmtId="0" xfId="0" applyAlignment="1" applyFont="1">
      <alignment shrinkToFit="0" wrapText="1"/>
    </xf>
    <xf borderId="9" fillId="36" fontId="6" numFmtId="0" xfId="0" applyAlignment="1" applyBorder="1" applyFill="1" applyFont="1">
      <alignment shrinkToFit="0" wrapText="1"/>
    </xf>
    <xf borderId="10" fillId="0" fontId="91" numFmtId="0" xfId="0" applyAlignment="1" applyBorder="1" applyFont="1">
      <alignment shrinkToFit="0" wrapText="1"/>
    </xf>
    <xf borderId="92" fillId="0" fontId="2" numFmtId="0" xfId="0" applyAlignment="1" applyBorder="1" applyFont="1">
      <alignment shrinkToFit="0" wrapText="1"/>
    </xf>
    <xf borderId="0" fillId="0" fontId="28" numFmtId="0" xfId="0" applyAlignment="1" applyFont="1">
      <alignment horizontal="center" shrinkToFit="0" vertical="center" wrapText="1"/>
    </xf>
    <xf borderId="0" fillId="0" fontId="29" numFmtId="9" xfId="0" applyAlignment="1" applyFont="1" applyNumberFormat="1">
      <alignment horizontal="center" shrinkToFit="0" vertical="center" wrapText="1"/>
    </xf>
    <xf borderId="0" fillId="0" fontId="1" numFmtId="0" xfId="0" applyAlignment="1" applyFont="1">
      <alignment horizontal="left" shrinkToFit="0" vertical="bottom" wrapText="1"/>
    </xf>
    <xf borderId="0" fillId="26" fontId="68" numFmtId="0" xfId="0" applyAlignment="1" applyFont="1">
      <alignment horizontal="left"/>
    </xf>
    <xf borderId="0" fillId="0" fontId="1" numFmtId="9" xfId="0" applyAlignment="1" applyFont="1" applyNumberFormat="1">
      <alignment horizontal="left" shrinkToFit="0" vertical="bottom" wrapText="1"/>
    </xf>
    <xf borderId="9" fillId="27" fontId="2" numFmtId="164" xfId="0" applyAlignment="1" applyBorder="1" applyFont="1" applyNumberFormat="1">
      <alignment shrinkToFit="0" wrapText="1"/>
    </xf>
    <xf borderId="17" fillId="3" fontId="92" numFmtId="0" xfId="0" applyAlignment="1" applyBorder="1" applyFont="1">
      <alignment horizontal="center" vertical="center"/>
    </xf>
    <xf borderId="0" fillId="0" fontId="1" numFmtId="0" xfId="0" applyAlignment="1" applyFont="1">
      <alignment horizontal="center" shrinkToFit="0" vertical="center" wrapText="1"/>
    </xf>
    <xf borderId="17" fillId="37" fontId="92" numFmtId="0" xfId="0" applyAlignment="1" applyBorder="1" applyFill="1" applyFont="1">
      <alignment horizontal="center" vertical="center"/>
    </xf>
    <xf borderId="34" fillId="7" fontId="93" numFmtId="0" xfId="0" applyAlignment="1" applyBorder="1" applyFont="1">
      <alignment shrinkToFit="0" wrapText="1"/>
    </xf>
    <xf borderId="9" fillId="3" fontId="92" numFmtId="0" xfId="0" applyAlignment="1" applyBorder="1" applyFont="1">
      <alignment horizontal="center" vertical="center"/>
    </xf>
    <xf borderId="9" fillId="37" fontId="92" numFmtId="0" xfId="0" applyAlignment="1" applyBorder="1" applyFont="1">
      <alignment horizontal="center" vertical="center"/>
    </xf>
    <xf borderId="22" fillId="3" fontId="92" numFmtId="0" xfId="0" applyAlignment="1" applyBorder="1" applyFont="1">
      <alignment horizontal="center" vertical="center"/>
    </xf>
    <xf borderId="66" fillId="0" fontId="94" numFmtId="0" xfId="0" applyAlignment="1" applyBorder="1" applyFont="1">
      <alignment horizontal="center" shrinkToFit="0" wrapText="1"/>
    </xf>
    <xf borderId="9" fillId="38" fontId="28" numFmtId="0" xfId="0" applyAlignment="1" applyBorder="1" applyFill="1" applyFont="1">
      <alignment horizontal="center" shrinkToFit="0" vertical="center" wrapText="1"/>
    </xf>
    <xf borderId="28" fillId="0" fontId="2" numFmtId="0" xfId="0" applyBorder="1" applyFont="1"/>
    <xf borderId="9" fillId="0" fontId="27" numFmtId="0" xfId="0" applyAlignment="1" applyBorder="1" applyFont="1">
      <alignment horizontal="center" vertical="center"/>
    </xf>
    <xf borderId="91" fillId="33" fontId="2" numFmtId="0" xfId="0" applyAlignment="1" applyBorder="1" applyFont="1">
      <alignment shrinkToFit="0" wrapText="1"/>
    </xf>
    <xf borderId="49" fillId="0" fontId="2" numFmtId="170" xfId="0" applyAlignment="1" applyBorder="1" applyFont="1" applyNumberFormat="1">
      <alignment shrinkToFit="0" wrapText="1"/>
    </xf>
    <xf borderId="22" fillId="37" fontId="92" numFmtId="0" xfId="0" applyAlignment="1" applyBorder="1" applyFont="1">
      <alignment horizontal="center" vertical="center"/>
    </xf>
    <xf borderId="9" fillId="39" fontId="28" numFmtId="0" xfId="0" applyAlignment="1" applyBorder="1" applyFill="1" applyFont="1">
      <alignment horizontal="center" shrinkToFit="0" vertical="center" wrapText="1"/>
    </xf>
    <xf borderId="45" fillId="7" fontId="93" numFmtId="0" xfId="0" applyAlignment="1" applyBorder="1" applyFont="1">
      <alignment shrinkToFit="0" wrapText="1"/>
    </xf>
    <xf borderId="49" fillId="0" fontId="53" numFmtId="0" xfId="0" applyAlignment="1" applyBorder="1" applyFont="1">
      <alignment horizontal="center" shrinkToFit="0" wrapText="1"/>
    </xf>
    <xf borderId="9" fillId="21" fontId="28" numFmtId="0" xfId="0" applyAlignment="1" applyBorder="1" applyFont="1">
      <alignment horizontal="center" shrinkToFit="0" vertical="center" wrapText="1"/>
    </xf>
    <xf borderId="9" fillId="3" fontId="28" numFmtId="0" xfId="0" applyAlignment="1" applyBorder="1" applyFont="1">
      <alignment horizontal="center" shrinkToFit="0" vertical="center" wrapText="1"/>
    </xf>
    <xf borderId="9" fillId="13" fontId="29" numFmtId="0" xfId="0" applyAlignment="1" applyBorder="1" applyFont="1">
      <alignment horizontal="center" shrinkToFit="0" vertical="center" wrapText="1"/>
    </xf>
    <xf borderId="41" fillId="7" fontId="2" numFmtId="0" xfId="0" applyAlignment="1" applyBorder="1" applyFont="1">
      <alignment shrinkToFit="0" wrapText="1"/>
    </xf>
    <xf borderId="23" fillId="7" fontId="2" numFmtId="0" xfId="0" applyAlignment="1" applyBorder="1" applyFont="1">
      <alignment shrinkToFit="0" wrapText="1"/>
    </xf>
    <xf borderId="93" fillId="7" fontId="2" numFmtId="164" xfId="0" applyAlignment="1" applyBorder="1" applyFont="1" applyNumberFormat="1">
      <alignment shrinkToFit="0" wrapText="1"/>
    </xf>
    <xf borderId="4" fillId="7" fontId="2" numFmtId="0" xfId="0" applyAlignment="1" applyBorder="1" applyFont="1">
      <alignment shrinkToFit="0" wrapText="1"/>
    </xf>
    <xf borderId="94" fillId="33" fontId="2" numFmtId="0" xfId="0" applyAlignment="1" applyBorder="1" applyFont="1">
      <alignment shrinkToFit="0" wrapText="1"/>
    </xf>
    <xf borderId="71" fillId="0" fontId="2" numFmtId="170" xfId="0" applyAlignment="1" applyBorder="1" applyFont="1" applyNumberFormat="1">
      <alignment shrinkToFit="0" wrapText="1"/>
    </xf>
    <xf borderId="6" fillId="7" fontId="6" numFmtId="0" xfId="0" applyAlignment="1" applyBorder="1" applyFont="1">
      <alignment horizontal="right" shrinkToFit="0" wrapText="1"/>
    </xf>
    <xf borderId="14" fillId="0" fontId="2" numFmtId="0" xfId="0" applyAlignment="1" applyBorder="1" applyFont="1">
      <alignment shrinkToFit="0" wrapText="1"/>
    </xf>
    <xf borderId="95" fillId="7" fontId="93" numFmtId="0" xfId="0" applyAlignment="1" applyBorder="1" applyFont="1">
      <alignment shrinkToFit="0" wrapText="1"/>
    </xf>
    <xf borderId="7" fillId="7" fontId="2" numFmtId="164" xfId="0" applyAlignment="1" applyBorder="1" applyFont="1" applyNumberFormat="1">
      <alignment shrinkToFit="0" wrapText="1"/>
    </xf>
    <xf borderId="71" fillId="0" fontId="53" numFmtId="0" xfId="0" applyAlignment="1" applyBorder="1" applyFont="1">
      <alignment horizontal="center" shrinkToFit="0" wrapText="1"/>
    </xf>
    <xf borderId="23" fillId="0" fontId="2" numFmtId="0" xfId="0" applyAlignment="1" applyBorder="1" applyFont="1">
      <alignment shrinkToFit="0" wrapText="1"/>
    </xf>
    <xf borderId="0" fillId="0" fontId="1" numFmtId="9" xfId="0" applyAlignment="1" applyFont="1" applyNumberFormat="1">
      <alignment horizontal="center" shrinkToFit="0" vertical="center" wrapText="1"/>
    </xf>
    <xf borderId="0" fillId="0" fontId="7" numFmtId="0" xfId="0" applyFont="1"/>
    <xf borderId="0" fillId="0" fontId="7" numFmtId="0" xfId="0" applyAlignment="1" applyFont="1">
      <alignment horizontal="center" vertical="center"/>
    </xf>
    <xf borderId="14" fillId="3" fontId="92" numFmtId="0" xfId="0" applyAlignment="1" applyBorder="1" applyFont="1">
      <alignment horizontal="center" vertical="center"/>
    </xf>
    <xf borderId="11" fillId="3" fontId="92" numFmtId="0" xfId="0" applyAlignment="1" applyBorder="1" applyFont="1">
      <alignment horizontal="center" vertical="center"/>
    </xf>
    <xf borderId="14" fillId="37" fontId="92" numFmtId="0" xfId="0" applyAlignment="1" applyBorder="1" applyFont="1">
      <alignment horizontal="center" vertical="center"/>
    </xf>
    <xf borderId="0" fillId="40" fontId="11" numFmtId="0" xfId="0" applyAlignment="1" applyFill="1" applyFont="1">
      <alignment horizontal="center" vertical="center"/>
    </xf>
    <xf borderId="11" fillId="37" fontId="92" numFmtId="0" xfId="0" applyAlignment="1" applyBorder="1" applyFont="1">
      <alignment horizontal="center" vertical="center"/>
    </xf>
    <xf borderId="0" fillId="18" fontId="13" numFmtId="0" xfId="0" applyAlignment="1" applyFont="1">
      <alignment horizontal="center" vertical="center"/>
    </xf>
    <xf borderId="0" fillId="41" fontId="7" numFmtId="0" xfId="0" applyFill="1" applyFont="1"/>
    <xf borderId="14" fillId="0" fontId="25" numFmtId="0" xfId="0" applyAlignment="1" applyBorder="1" applyFont="1">
      <alignment horizontal="center" vertical="center"/>
    </xf>
    <xf borderId="11" fillId="0" fontId="27" numFmtId="0" xfId="0" applyAlignment="1" applyBorder="1" applyFont="1">
      <alignment horizontal="center" vertical="center"/>
    </xf>
    <xf borderId="11" fillId="0" fontId="27" numFmtId="170" xfId="0" applyAlignment="1" applyBorder="1" applyFont="1" applyNumberFormat="1">
      <alignment horizontal="center" vertical="center"/>
    </xf>
    <xf borderId="0" fillId="41" fontId="7" numFmtId="0" xfId="0" applyAlignment="1" applyFont="1">
      <alignment shrinkToFit="0" wrapText="1"/>
    </xf>
    <xf borderId="14" fillId="13" fontId="25" numFmtId="0" xfId="0" applyAlignment="1" applyBorder="1" applyFont="1">
      <alignment horizontal="center" vertical="center"/>
    </xf>
    <xf borderId="66" fillId="7" fontId="93" numFmtId="0" xfId="0" applyAlignment="1" applyBorder="1" applyFont="1">
      <alignment shrinkToFit="0" wrapText="1"/>
    </xf>
    <xf borderId="3" fillId="42" fontId="1" numFmtId="0" xfId="0" applyAlignment="1" applyBorder="1" applyFill="1" applyFont="1">
      <alignment shrinkToFit="0" wrapText="1"/>
    </xf>
    <xf borderId="10" fillId="13" fontId="95" numFmtId="0" xfId="0" applyAlignment="1" applyBorder="1" applyFont="1">
      <alignment horizontal="left" vertical="center"/>
    </xf>
    <xf borderId="3" fillId="42" fontId="90" numFmtId="0" xfId="0" applyAlignment="1" applyBorder="1" applyFont="1">
      <alignment horizontal="center" shrinkToFit="0" vertical="bottom" wrapText="1"/>
    </xf>
    <xf borderId="0" fillId="42" fontId="1" numFmtId="0" xfId="0" applyAlignment="1" applyFont="1">
      <alignment shrinkToFit="0" wrapText="1"/>
    </xf>
    <xf borderId="0" fillId="42" fontId="28" numFmtId="0" xfId="0" applyAlignment="1" applyFont="1">
      <alignment horizontal="center" shrinkToFit="0" vertical="center" wrapText="1"/>
    </xf>
    <xf borderId="10" fillId="28" fontId="7" numFmtId="14" xfId="0" applyAlignment="1" applyBorder="1" applyFont="1" applyNumberFormat="1">
      <alignment horizontal="right" vertical="bottom"/>
    </xf>
    <xf borderId="0" fillId="42" fontId="29" numFmtId="9" xfId="0" applyAlignment="1" applyFont="1" applyNumberFormat="1">
      <alignment horizontal="center" shrinkToFit="0" vertical="center" wrapText="1"/>
    </xf>
    <xf borderId="0" fillId="42" fontId="1" numFmtId="0" xfId="0" applyAlignment="1" applyFont="1">
      <alignment horizontal="left" shrinkToFit="0" vertical="bottom" wrapText="1"/>
    </xf>
    <xf borderId="49" fillId="7" fontId="93" numFmtId="0" xfId="0" applyAlignment="1" applyBorder="1" applyFont="1">
      <alignment shrinkToFit="0" wrapText="1"/>
    </xf>
    <xf borderId="0" fillId="42" fontId="1" numFmtId="9" xfId="0" applyAlignment="1" applyFont="1" applyNumberFormat="1">
      <alignment horizontal="left" shrinkToFit="0" vertical="bottom" wrapText="1"/>
    </xf>
    <xf borderId="3" fillId="0" fontId="96" numFmtId="0" xfId="0" applyAlignment="1" applyBorder="1" applyFont="1">
      <alignment horizontal="left" vertical="top"/>
    </xf>
    <xf borderId="3" fillId="0" fontId="7" numFmtId="0" xfId="0" applyBorder="1" applyFont="1"/>
    <xf borderId="3" fillId="0" fontId="36" numFmtId="0" xfId="0" applyAlignment="1" applyBorder="1" applyFont="1">
      <alignment horizontal="right" vertical="top"/>
    </xf>
    <xf borderId="71" fillId="7" fontId="93" numFmtId="0" xfId="0" applyAlignment="1" applyBorder="1" applyFont="1">
      <alignment shrinkToFit="0" wrapText="1"/>
    </xf>
    <xf borderId="96" fillId="0" fontId="2" numFmtId="0" xfId="0" applyAlignment="1" applyBorder="1" applyFont="1">
      <alignment shrinkToFit="0" wrapText="1"/>
    </xf>
    <xf borderId="92" fillId="0" fontId="2" numFmtId="0" xfId="0" applyBorder="1" applyFont="1"/>
    <xf borderId="92" fillId="0" fontId="2" numFmtId="1" xfId="0" applyBorder="1" applyFont="1" applyNumberFormat="1"/>
    <xf borderId="92" fillId="0" fontId="2" numFmtId="1" xfId="0" applyAlignment="1" applyBorder="1" applyFont="1" applyNumberFormat="1">
      <alignment shrinkToFit="0" wrapText="1"/>
    </xf>
    <xf borderId="97" fillId="0" fontId="2" numFmtId="0" xfId="0" applyAlignment="1" applyBorder="1" applyFont="1">
      <alignment shrinkToFit="0" wrapText="1"/>
    </xf>
    <xf borderId="49" fillId="0" fontId="2" numFmtId="0" xfId="0" applyAlignment="1" applyBorder="1" applyFont="1">
      <alignment shrinkToFit="0" wrapText="1"/>
    </xf>
    <xf borderId="49" fillId="0" fontId="2" numFmtId="1" xfId="0" applyAlignment="1" applyBorder="1" applyFont="1" applyNumberFormat="1">
      <alignment shrinkToFit="0" wrapText="1"/>
    </xf>
    <xf borderId="0" fillId="0" fontId="2" numFmtId="0" xfId="0" applyFont="1"/>
    <xf borderId="0" fillId="0" fontId="2" numFmtId="173" xfId="0" applyFont="1" applyNumberFormat="1"/>
    <xf borderId="0" fillId="0" fontId="2" numFmtId="14" xfId="0" applyFont="1" applyNumberFormat="1"/>
    <xf borderId="71" fillId="0" fontId="2" numFmtId="0" xfId="0" applyAlignment="1" applyBorder="1" applyFont="1">
      <alignment shrinkToFit="0" wrapText="1"/>
    </xf>
    <xf borderId="71" fillId="0" fontId="2" numFmtId="1" xfId="0" applyAlignment="1" applyBorder="1" applyFont="1" applyNumberFormat="1">
      <alignment shrinkToFit="0" wrapText="1"/>
    </xf>
    <xf borderId="42" fillId="33" fontId="81" numFmtId="0" xfId="0" applyAlignment="1" applyBorder="1" applyFont="1">
      <alignment shrinkToFit="0" wrapText="1"/>
    </xf>
    <xf borderId="98" fillId="33" fontId="2" numFmtId="0" xfId="0" applyBorder="1" applyFont="1"/>
    <xf borderId="66" fillId="0" fontId="2" numFmtId="3" xfId="0" applyAlignment="1" applyBorder="1" applyFont="1" applyNumberFormat="1">
      <alignment shrinkToFit="0" wrapText="1"/>
    </xf>
    <xf borderId="66" fillId="7" fontId="93" numFmtId="3" xfId="0" applyAlignment="1" applyBorder="1" applyFont="1" applyNumberFormat="1">
      <alignment shrinkToFit="0" wrapText="1"/>
    </xf>
    <xf borderId="66" fillId="0" fontId="94" numFmtId="3" xfId="0" applyAlignment="1" applyBorder="1" applyFont="1" applyNumberFormat="1">
      <alignment horizontal="center" shrinkToFit="0" wrapText="1"/>
    </xf>
    <xf borderId="98" fillId="33" fontId="2" numFmtId="0" xfId="0" applyAlignment="1" applyBorder="1" applyFont="1">
      <alignment shrinkToFit="0" wrapText="1"/>
    </xf>
    <xf borderId="49" fillId="0" fontId="2" numFmtId="3" xfId="0" applyAlignment="1" applyBorder="1" applyFont="1" applyNumberFormat="1">
      <alignment shrinkToFit="0" wrapText="1"/>
    </xf>
    <xf borderId="49" fillId="7" fontId="93" numFmtId="3" xfId="0" applyAlignment="1" applyBorder="1" applyFont="1" applyNumberFormat="1">
      <alignment shrinkToFit="0" wrapText="1"/>
    </xf>
    <xf borderId="49" fillId="0" fontId="53" numFmtId="3" xfId="0" applyAlignment="1" applyBorder="1" applyFont="1" applyNumberFormat="1">
      <alignment horizontal="center" shrinkToFit="0" wrapText="1"/>
    </xf>
    <xf borderId="99" fillId="33" fontId="2" numFmtId="0" xfId="0" applyAlignment="1" applyBorder="1" applyFont="1">
      <alignment shrinkToFit="0" wrapText="1"/>
    </xf>
    <xf borderId="71" fillId="0" fontId="2" numFmtId="3" xfId="0" applyAlignment="1" applyBorder="1" applyFont="1" applyNumberFormat="1">
      <alignment shrinkToFit="0" wrapText="1"/>
    </xf>
    <xf borderId="71" fillId="7" fontId="93" numFmtId="3" xfId="0" applyAlignment="1" applyBorder="1" applyFont="1" applyNumberFormat="1">
      <alignment shrinkToFit="0" wrapText="1"/>
    </xf>
    <xf borderId="71" fillId="0" fontId="53" numFmtId="3" xfId="0" applyAlignment="1" applyBorder="1" applyFont="1" applyNumberFormat="1">
      <alignment horizontal="center" shrinkToFit="0" wrapText="1"/>
    </xf>
    <xf borderId="0" fillId="0" fontId="2" numFmtId="0" xfId="0" applyAlignment="1" applyFont="1">
      <alignment shrinkToFit="0" wrapText="0"/>
    </xf>
    <xf borderId="42" fillId="33" fontId="2" numFmtId="0" xfId="0" applyAlignment="1" applyBorder="1" applyFont="1">
      <alignment shrinkToFit="0" wrapText="1"/>
    </xf>
    <xf borderId="66" fillId="0" fontId="2" numFmtId="170" xfId="0" applyAlignment="1" applyBorder="1" applyFont="1" applyNumberFormat="1">
      <alignment shrinkToFit="0" wrapText="1"/>
    </xf>
    <xf borderId="66" fillId="0" fontId="2" numFmtId="0" xfId="0" applyAlignment="1" applyBorder="1" applyFont="1">
      <alignment shrinkToFit="0" wrapText="1"/>
    </xf>
    <xf borderId="66" fillId="0" fontId="97" numFmtId="0" xfId="0" applyAlignment="1" applyBorder="1" applyFont="1">
      <alignment shrinkToFit="0" wrapText="1"/>
    </xf>
    <xf borderId="41" fillId="0" fontId="2" numFmtId="0" xfId="0" applyBorder="1" applyFont="1"/>
    <xf borderId="97" fillId="0" fontId="2" numFmtId="0" xfId="0" applyBorder="1" applyFont="1"/>
  </cellXfs>
  <cellStyles count="1">
    <cellStyle xfId="0" name="Normal" builtinId="0"/>
  </cellStyles>
  <dxfs count="25">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
      <font/>
      <fill>
        <patternFill patternType="solid">
          <fgColor rgb="FFB7E1CD"/>
          <bgColor rgb="FFB7E1CD"/>
        </patternFill>
      </fill>
      <border/>
    </dxf>
    <dxf>
      <font>
        <b/>
        <color rgb="FF1155CC"/>
      </font>
      <fill>
        <patternFill patternType="none"/>
      </fill>
      <border/>
    </dxf>
    <dxf>
      <font>
        <b/>
        <color rgb="FFFF9900"/>
      </font>
      <fill>
        <patternFill patternType="none"/>
      </fill>
      <border/>
    </dxf>
    <dxf>
      <font>
        <b/>
        <color rgb="FFC53929"/>
      </font>
      <fill>
        <patternFill patternType="none"/>
      </fill>
      <border/>
    </dxf>
    <dxf>
      <font>
        <color rgb="FF0B8043"/>
      </font>
      <fill>
        <patternFill patternType="none"/>
      </fill>
      <border/>
    </dxf>
    <dxf>
      <font>
        <color rgb="FF7E8A22"/>
      </font>
      <fill>
        <patternFill patternType="none"/>
      </fill>
      <border/>
    </dxf>
    <dxf>
      <font>
        <color rgb="FFF09300"/>
      </font>
      <fill>
        <patternFill patternType="none"/>
      </fill>
      <border/>
    </dxf>
    <dxf>
      <font>
        <color rgb="FFDB6615"/>
      </font>
      <fill>
        <patternFill patternType="none"/>
      </fill>
      <border/>
    </dxf>
    <dxf>
      <font>
        <color rgb="FFC53929"/>
      </font>
      <fill>
        <patternFill patternType="none"/>
      </fill>
      <border/>
    </dxf>
    <dxf>
      <font/>
      <fill>
        <patternFill patternType="solid">
          <fgColor rgb="FFFF0000"/>
          <bgColor rgb="FFFF0000"/>
        </patternFill>
      </fill>
      <border/>
    </dxf>
    <dxf>
      <font/>
      <fill>
        <patternFill patternType="solid">
          <fgColor rgb="FF00FFFF"/>
          <bgColor rgb="FF00FFFF"/>
        </patternFill>
      </fill>
      <border/>
    </dxf>
    <dxf>
      <font/>
      <fill>
        <patternFill patternType="solid">
          <fgColor rgb="FFFF9900"/>
          <bgColor rgb="FFFF9900"/>
        </patternFill>
      </fill>
      <border/>
    </dxf>
    <dxf>
      <font/>
      <fill>
        <patternFill patternType="solid">
          <fgColor rgb="FF6D9EEB"/>
          <bgColor rgb="FF6D9EEB"/>
        </patternFill>
      </fill>
      <border/>
    </dxf>
    <dxf>
      <font/>
      <fill>
        <patternFill patternType="solid">
          <fgColor rgb="FFB4A7D6"/>
          <bgColor rgb="FFB4A7D6"/>
        </patternFill>
      </fill>
      <border/>
    </dxf>
    <dxf>
      <font/>
      <fill>
        <patternFill patternType="solid">
          <fgColor rgb="FFFFFF00"/>
          <bgColor rgb="FFFFFF00"/>
        </patternFill>
      </fill>
      <border/>
    </dxf>
    <dxf>
      <font/>
      <fill>
        <patternFill patternType="solid">
          <fgColor rgb="FFEA9999"/>
          <bgColor rgb="FFEA9999"/>
        </patternFill>
      </fill>
      <border/>
    </dxf>
    <dxf>
      <font/>
      <fill>
        <patternFill patternType="solid">
          <fgColor rgb="FF00FF00"/>
          <bgColor rgb="FF00FF00"/>
        </patternFill>
      </fill>
      <border/>
    </dxf>
    <dxf>
      <font/>
      <fill>
        <patternFill patternType="solid">
          <fgColor rgb="FFF6B26B"/>
          <bgColor rgb="FFF6B26B"/>
        </patternFill>
      </fill>
      <border/>
    </dxf>
    <dxf>
      <font/>
      <fill>
        <patternFill patternType="solid">
          <fgColor rgb="FFF4C7C3"/>
          <bgColor rgb="FFF4C7C3"/>
        </patternFill>
      </fill>
      <border/>
    </dxf>
    <dxf>
      <font/>
      <fill>
        <patternFill patternType="solid">
          <fgColor rgb="FFFCE8B2"/>
          <bgColor rgb="FFFCE8B2"/>
        </patternFill>
      </fill>
      <border/>
    </dxf>
    <dxf>
      <font/>
      <fill>
        <patternFill patternType="solid">
          <fgColor rgb="FFA4C2F4"/>
          <bgColor rgb="FFA4C2F4"/>
        </patternFill>
      </fill>
      <border/>
    </dxf>
  </dxfs>
  <tableStyles count="1">
    <tableStyle count="3" pivot="0" name="Instructional Model Rubric-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Roboto"/>
              </a:defRPr>
            </a:pPr>
            <a:r>
              <a:t>ISTEP+ (ELA) PASS RATE</a:t>
            </a:r>
          </a:p>
        </c:rich>
      </c:tx>
      <c:overlay val="0"/>
    </c:title>
    <c:plotArea>
      <c:layout/>
      <c:areaChart>
        <c:ser>
          <c:idx val="4"/>
          <c:order val="4"/>
          <c:spPr>
            <a:solidFill>
              <a:srgbClr val="FF0000">
                <a:alpha val="30000"/>
              </a:srgbClr>
            </a:solidFill>
            <a:ln cmpd="sng" w="9525">
              <a:solidFill>
                <a:srgbClr val="FF0000"/>
              </a:solidFill>
              <a:prstDash val="solid"/>
            </a:ln>
          </c:spPr>
          <c:val>
            <c:numRef>
              <c:f>'Progress Monitoring'!$D$31:$F$31</c:f>
            </c:numRef>
          </c:val>
        </c:ser>
        <c:ser>
          <c:idx val="5"/>
          <c:order val="5"/>
          <c:spPr>
            <a:solidFill>
              <a:srgbClr val="FF0000">
                <a:alpha val="30000"/>
              </a:srgbClr>
            </a:solidFill>
            <a:ln cmpd="sng" w="9525">
              <a:solidFill>
                <a:srgbClr val="FF0000"/>
              </a:solidFill>
              <a:prstDash val="solid"/>
            </a:ln>
          </c:spPr>
          <c:val>
            <c:numRef>
              <c:f>'Progress Monitoring'!$K$31</c:f>
            </c:numRef>
          </c:val>
        </c:ser>
        <c:axId val="1653778318"/>
        <c:axId val="2074241544"/>
      </c:areaChart>
      <c:barChart>
        <c:barDir val="col"/>
        <c:ser>
          <c:idx val="0"/>
          <c:order val="0"/>
          <c:spPr>
            <a:solidFill>
              <a:srgbClr val="674EA7"/>
            </a:solidFill>
          </c:spPr>
          <c:val>
            <c:numRef>
              <c:f>'Progress Monitoring'!$D$28:$F$28</c:f>
            </c:numRef>
          </c:val>
        </c:ser>
        <c:ser>
          <c:idx val="1"/>
          <c:order val="1"/>
          <c:spPr>
            <a:solidFill>
              <a:srgbClr val="F1C232"/>
            </a:solidFill>
          </c:spPr>
          <c:val>
            <c:numRef>
              <c:f>'Progress Monitoring'!$K$28</c:f>
            </c:numRef>
          </c:val>
        </c:ser>
        <c:ser>
          <c:idx val="2"/>
          <c:order val="2"/>
          <c:spPr>
            <a:solidFill>
              <a:srgbClr val="E69138"/>
            </a:solidFill>
          </c:spPr>
          <c:val>
            <c:numRef>
              <c:f>'Progress Monitoring'!$D$29:$F$29</c:f>
            </c:numRef>
          </c:val>
        </c:ser>
        <c:ser>
          <c:idx val="3"/>
          <c:order val="3"/>
          <c:spPr>
            <a:solidFill>
              <a:srgbClr val="6AA84F"/>
            </a:solidFill>
          </c:spPr>
          <c:val>
            <c:numRef>
              <c:f>'Progress Monitoring'!$K$29</c:f>
            </c:numRef>
          </c:val>
        </c:ser>
        <c:axId val="1653778318"/>
        <c:axId val="2074241544"/>
      </c:barChart>
      <c:lineChart>
        <c:ser>
          <c:idx val="6"/>
          <c:order val="6"/>
          <c:marker>
            <c:symbol val="none"/>
          </c:marker>
          <c:val>
            <c:numRef>
              <c:f>'Progress Monitoring'!$D$32:$F$32</c:f>
            </c:numRef>
          </c:val>
          <c:smooth val="0"/>
        </c:ser>
        <c:ser>
          <c:idx val="7"/>
          <c:order val="7"/>
          <c:marker>
            <c:symbol val="none"/>
          </c:marker>
          <c:val>
            <c:numRef>
              <c:f>'Progress Monitoring'!$K$32</c:f>
            </c:numRef>
          </c:val>
          <c:smooth val="0"/>
        </c:ser>
        <c:axId val="1653778318"/>
        <c:axId val="2074241544"/>
      </c:lineChart>
      <c:catAx>
        <c:axId val="1653778318"/>
        <c:scaling>
          <c:orientation val="minMax"/>
        </c:scaling>
        <c:delete val="0"/>
        <c:axPos val="b"/>
        <c:title>
          <c:tx>
            <c:rich>
              <a:bodyPr/>
              <a:lstStyle/>
              <a:p>
                <a:pPr lvl="0">
                  <a:defRPr b="0" i="0" sz="1000">
                    <a:solidFill>
                      <a:srgbClr val="000000"/>
                    </a:solidFill>
                    <a:latin typeface="Roboto"/>
                  </a:defRPr>
                </a:pPr>
                <a:r>
                  <a:t>Grade Level(s)</a:t>
                </a:r>
              </a:p>
            </c:rich>
          </c:tx>
          <c:overlay val="0"/>
        </c:title>
        <c:txPr>
          <a:bodyPr/>
          <a:lstStyle/>
          <a:p>
            <a:pPr lvl="0">
              <a:defRPr b="0" i="0">
                <a:solidFill>
                  <a:srgbClr val="000000"/>
                </a:solidFill>
                <a:latin typeface="Roboto"/>
              </a:defRPr>
            </a:pPr>
          </a:p>
        </c:txPr>
        <c:crossAx val="2074241544"/>
      </c:catAx>
      <c:valAx>
        <c:axId val="2074241544"/>
        <c:scaling>
          <c:orientation val="minMax"/>
          <c:max val="1.0"/>
        </c:scaling>
        <c:delete val="0"/>
        <c:axPos val="l"/>
        <c:majorGridlines>
          <c:spPr>
            <a:ln>
              <a:solidFill>
                <a:srgbClr val="B7B7B7"/>
              </a:solidFill>
            </a:ln>
          </c:spPr>
        </c:majorGridlines>
        <c:minorGridlines>
          <c:spPr>
            <a:ln>
              <a:solidFill>
                <a:srgbClr val="CCCCCC"/>
              </a:solidFill>
            </a:ln>
          </c:spPr>
        </c:minorGridlines>
        <c:title>
          <c:tx>
            <c:rich>
              <a:bodyPr/>
              <a:lstStyle/>
              <a:p>
                <a:pPr lvl="0">
                  <a:defRPr b="0" i="0" sz="1000">
                    <a:solidFill>
                      <a:srgbClr val="000000"/>
                    </a:solidFill>
                    <a:latin typeface="Roboto"/>
                  </a:defRPr>
                </a:pPr>
                <a:r>
                  <a:t>Passing (%)</a:t>
                </a:r>
              </a:p>
            </c:rich>
          </c:tx>
          <c:overlay val="0"/>
        </c:title>
        <c:numFmt formatCode="General" sourceLinked="1"/>
        <c:tickLblPos val="nextTo"/>
        <c:spPr>
          <a:ln w="47625">
            <a:noFill/>
          </a:ln>
        </c:spPr>
        <c:txPr>
          <a:bodyPr/>
          <a:lstStyle/>
          <a:p>
            <a:pPr lvl="0">
              <a:defRPr b="0" i="0" sz="1200">
                <a:solidFill>
                  <a:srgbClr val="000000"/>
                </a:solidFill>
                <a:latin typeface="Roboto"/>
              </a:defRPr>
            </a:pPr>
          </a:p>
        </c:txPr>
        <c:crossAx val="1653778318"/>
      </c:valAx>
      <c:spPr>
        <a:solidFill>
          <a:srgbClr val="FFFFFF"/>
        </a:solidFill>
      </c:spPr>
    </c:plotArea>
    <c:legend>
      <c:legendPos val="b"/>
      <c:overlay val="0"/>
      <c:txPr>
        <a:bodyPr/>
        <a:lstStyle/>
        <a:p>
          <a:pPr lvl="0">
            <a:defRPr b="0" i="0" sz="1000">
              <a:solidFill>
                <a:srgbClr val="000000"/>
              </a:solidFill>
              <a:latin typeface="Roboto"/>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Roboto"/>
              </a:defRPr>
            </a:pPr>
            <a:r>
              <a:t>ISTEP+ (MA) PASS RATE</a:t>
            </a:r>
          </a:p>
        </c:rich>
      </c:tx>
      <c:overlay val="0"/>
    </c:title>
    <c:plotArea>
      <c:layout/>
      <c:barChart>
        <c:barDir val="col"/>
        <c:ser>
          <c:idx val="0"/>
          <c:order val="0"/>
          <c:tx>
            <c:strRef>
              <c:f>'Progress Monitoring'!$M$27:$N$27</c:f>
            </c:strRef>
          </c:tx>
          <c:spPr>
            <a:solidFill>
              <a:srgbClr val="674EA7"/>
            </a:solidFill>
          </c:spPr>
          <c:val>
            <c:numRef>
              <c:f>('Progress Monitoring'!$O$27:$Q$27,'Progress Monitoring'!$V$27)</c:f>
            </c:numRef>
          </c:val>
        </c:ser>
        <c:ser>
          <c:idx val="1"/>
          <c:order val="1"/>
          <c:tx>
            <c:strRef>
              <c:f>'Progress Monitoring'!$M$28:$N$28</c:f>
            </c:strRef>
          </c:tx>
          <c:val>
            <c:numRef>
              <c:f>('Progress Monitoring'!$O$28:$Q$28,'Progress Monitoring'!$V$28)</c:f>
            </c:numRef>
          </c:val>
        </c:ser>
        <c:ser>
          <c:idx val="2"/>
          <c:order val="2"/>
          <c:tx>
            <c:strRef>
              <c:f>'Progress Monitoring'!$M$29:$N$29</c:f>
            </c:strRef>
          </c:tx>
          <c:val>
            <c:numRef>
              <c:f>('Progress Monitoring'!$O$29:$Q$29,'Progress Monitoring'!$V$29)</c:f>
            </c:numRef>
          </c:val>
        </c:ser>
        <c:axId val="78678171"/>
        <c:axId val="2009775427"/>
      </c:barChart>
      <c:catAx>
        <c:axId val="78678171"/>
        <c:scaling>
          <c:orientation val="minMax"/>
        </c:scaling>
        <c:delete val="0"/>
        <c:axPos val="b"/>
        <c:title>
          <c:tx>
            <c:rich>
              <a:bodyPr/>
              <a:lstStyle/>
              <a:p>
                <a:pPr lvl="0">
                  <a:defRPr b="0" i="0" sz="1000">
                    <a:solidFill>
                      <a:srgbClr val="000000"/>
                    </a:solidFill>
                    <a:latin typeface="Roboto"/>
                  </a:defRPr>
                </a:pPr>
                <a:r>
                  <a:t>Grade Level(s)</a:t>
                </a:r>
              </a:p>
            </c:rich>
          </c:tx>
          <c:overlay val="0"/>
        </c:title>
        <c:txPr>
          <a:bodyPr/>
          <a:lstStyle/>
          <a:p>
            <a:pPr lvl="0">
              <a:defRPr b="0" i="0">
                <a:solidFill>
                  <a:srgbClr val="000000"/>
                </a:solidFill>
                <a:latin typeface="Roboto"/>
              </a:defRPr>
            </a:pPr>
          </a:p>
        </c:txPr>
        <c:crossAx val="2009775427"/>
      </c:catAx>
      <c:valAx>
        <c:axId val="2009775427"/>
        <c:scaling>
          <c:orientation val="minMax"/>
          <c:max val="1.0"/>
        </c:scaling>
        <c:delete val="0"/>
        <c:axPos val="l"/>
        <c:majorGridlines>
          <c:spPr>
            <a:ln>
              <a:solidFill>
                <a:srgbClr val="B7B7B7"/>
              </a:solidFill>
            </a:ln>
          </c:spPr>
        </c:majorGridlines>
        <c:minorGridlines>
          <c:spPr>
            <a:ln>
              <a:solidFill>
                <a:srgbClr val="CCCCCC"/>
              </a:solidFill>
            </a:ln>
          </c:spPr>
        </c:minorGridlines>
        <c:title>
          <c:tx>
            <c:rich>
              <a:bodyPr/>
              <a:lstStyle/>
              <a:p>
                <a:pPr lvl="0">
                  <a:defRPr b="0" i="0" sz="1000">
                    <a:solidFill>
                      <a:srgbClr val="000000"/>
                    </a:solidFill>
                    <a:latin typeface="Roboto"/>
                  </a:defRPr>
                </a:pPr>
                <a:r>
                  <a:t>Passing (%)</a:t>
                </a:r>
              </a:p>
            </c:rich>
          </c:tx>
          <c:overlay val="0"/>
        </c:title>
        <c:numFmt formatCode="General" sourceLinked="1"/>
        <c:tickLblPos val="nextTo"/>
        <c:spPr>
          <a:ln w="47625">
            <a:noFill/>
          </a:ln>
        </c:spPr>
        <c:txPr>
          <a:bodyPr/>
          <a:lstStyle/>
          <a:p>
            <a:pPr lvl="0">
              <a:defRPr b="0" i="0" sz="1200">
                <a:solidFill>
                  <a:srgbClr val="000000"/>
                </a:solidFill>
                <a:latin typeface="Roboto"/>
              </a:defRPr>
            </a:pPr>
          </a:p>
        </c:txPr>
        <c:crossAx val="78678171"/>
      </c:valAx>
      <c:spPr>
        <a:solidFill>
          <a:srgbClr val="FFFFFF"/>
        </a:solidFill>
      </c:spPr>
    </c:plotArea>
    <c:legend>
      <c:legendPos val="b"/>
      <c:overlay val="0"/>
      <c:txPr>
        <a:bodyPr/>
        <a:lstStyle/>
        <a:p>
          <a:pPr lvl="0">
            <a:defRPr b="0" i="0" sz="1000">
              <a:solidFill>
                <a:srgbClr val="000000"/>
              </a:solidFill>
              <a:latin typeface="Roboto"/>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2962275</xdr:colOff>
      <xdr:row>15</xdr:row>
      <xdr:rowOff>47625</xdr:rowOff>
    </xdr:from>
    <xdr:ext cx="1323975" cy="132397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36</xdr:row>
      <xdr:rowOff>28575</xdr:rowOff>
    </xdr:from>
    <xdr:ext cx="5572125" cy="37623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11</xdr:col>
      <xdr:colOff>285750</xdr:colOff>
      <xdr:row>36</xdr:row>
      <xdr:rowOff>38100</xdr:rowOff>
    </xdr:from>
    <xdr:ext cx="5495925" cy="374332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9525</xdr:colOff>
      <xdr:row>20</xdr:row>
      <xdr:rowOff>180975</xdr:rowOff>
    </xdr:from>
    <xdr:ext cx="2105025" cy="14287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180975</xdr:colOff>
      <xdr:row>0</xdr:row>
      <xdr:rowOff>0</xdr:rowOff>
    </xdr:from>
    <xdr:ext cx="647700" cy="6477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3:E8" displayName="Table_1" id="1">
  <tableColumns count="5">
    <tableColumn name="COMPONENT" id="1"/>
    <tableColumn name="UNSATISFACTORY" id="2"/>
    <tableColumn name="BASIC" id="3"/>
    <tableColumn name="PROFICIENT" id="4"/>
    <tableColumn name="DISTINGUISHED" id="5"/>
  </tableColumns>
  <tableStyleInfo name="Instructional Model Rubric-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2.xml"/><Relationship Id="rId3"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 Type="http://schemas.openxmlformats.org/officeDocument/2006/relationships/hyperlink" Target="http://reportcard.msde.maryland.gov/Graphs/" TargetMode="External"/><Relationship Id="rId2" Type="http://schemas.openxmlformats.org/officeDocument/2006/relationships/hyperlink" Target="http://reportcard.msde.maryland.gov/HelpGuides/Middle_Measures.pdf" TargetMode="External"/><Relationship Id="rId3" Type="http://schemas.openxmlformats.org/officeDocument/2006/relationships/hyperlink" Target="http://reportcard.msde.maryland.gov/HelpGuides/High_Measures.pdf" TargetMode="External"/><Relationship Id="rId4" Type="http://schemas.openxmlformats.org/officeDocument/2006/relationships/hyperlink" Target="http://reportcard.msde.maryland.gov/HelpGuides/Maryland_ReportCard_User_Guide.pdf" TargetMode="External"/><Relationship Id="rId5"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6.xml"/><Relationship Id="rId3"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pageSetUpPr fitToPage="1"/>
  </sheetPr>
  <sheetViews>
    <sheetView showGridLines="0" workbookViewId="0"/>
  </sheetViews>
  <sheetFormatPr customHeight="1" defaultColWidth="14.43" defaultRowHeight="15.0"/>
  <cols>
    <col customWidth="1" min="1" max="1" width="2.0"/>
    <col customWidth="1" min="2" max="2" width="24.43"/>
    <col customWidth="1" min="3" max="3" width="39.0"/>
    <col customWidth="1" min="4" max="4" width="22.43"/>
    <col customWidth="1" min="5" max="5" width="4.57"/>
    <col customWidth="1" min="6" max="6" width="24.43"/>
    <col customWidth="1" min="7" max="7" width="63.57"/>
    <col customWidth="1" min="8" max="8" width="2.71"/>
  </cols>
  <sheetData>
    <row r="1" ht="31.5" customHeight="1">
      <c r="A1" s="1"/>
      <c r="B1" s="4" t="s">
        <v>1</v>
      </c>
      <c r="C1" s="7"/>
      <c r="D1" s="7"/>
      <c r="E1" s="7"/>
      <c r="F1" s="7"/>
      <c r="G1" s="9"/>
      <c r="H1" s="11"/>
    </row>
    <row r="2" ht="42.0" customHeight="1">
      <c r="A2" s="1"/>
      <c r="B2" s="13" t="s">
        <v>2</v>
      </c>
      <c r="C2" s="19"/>
      <c r="D2" s="19"/>
      <c r="E2" s="19"/>
      <c r="F2" s="19"/>
      <c r="G2" s="21"/>
      <c r="H2" s="11"/>
    </row>
    <row r="3" ht="9.75" customHeight="1">
      <c r="A3" s="23"/>
      <c r="B3" s="24"/>
      <c r="C3" s="25"/>
      <c r="D3" s="26"/>
      <c r="E3" s="27"/>
      <c r="F3" s="28" t="s">
        <v>27</v>
      </c>
      <c r="G3" s="29"/>
      <c r="H3" s="27"/>
    </row>
    <row r="4" ht="36.0" customHeight="1">
      <c r="A4" s="23"/>
      <c r="B4" s="28" t="s">
        <v>34</v>
      </c>
      <c r="C4" s="31" t="s">
        <v>36</v>
      </c>
      <c r="D4" s="32" t="s">
        <v>38</v>
      </c>
      <c r="E4" s="27"/>
      <c r="G4" s="34" t="s">
        <v>39</v>
      </c>
      <c r="H4" s="27"/>
    </row>
    <row r="5" ht="9.75" customHeight="1">
      <c r="A5" s="23"/>
      <c r="C5" s="31"/>
      <c r="D5" s="36"/>
      <c r="E5" s="27"/>
      <c r="H5" s="27"/>
    </row>
    <row r="6" ht="36.0" customHeight="1">
      <c r="A6" s="23"/>
      <c r="C6" s="31" t="s">
        <v>40</v>
      </c>
      <c r="D6" s="50" t="str">
        <f>hyperlink("https://docs.google.com/a/evsck12.com/spreadsheet/pub?key=0AkwjF7srFxPvdDM1T1dsem1yb0xTMUVGT0Zoa1hMYUE&amp;single=true&amp;gid=71&amp;output=html", "Self-Assessment Rubric (Buckets Tool)")</f>
        <v>Self-Assessment Rubric (Buckets Tool)</v>
      </c>
      <c r="E6" s="27"/>
      <c r="H6" s="27"/>
    </row>
    <row r="7" ht="9.75" customHeight="1">
      <c r="A7" s="23"/>
      <c r="B7" s="28"/>
      <c r="D7" s="36"/>
      <c r="E7" s="27"/>
      <c r="G7" s="52"/>
      <c r="H7" s="27"/>
    </row>
    <row r="8" ht="9.75" customHeight="1">
      <c r="A8" s="23"/>
      <c r="B8" s="54"/>
      <c r="C8" s="56"/>
      <c r="D8" s="27"/>
      <c r="E8" s="27"/>
      <c r="G8" s="58"/>
      <c r="H8" s="27"/>
    </row>
    <row r="9" ht="9.75" customHeight="1">
      <c r="A9" s="23"/>
      <c r="B9" s="59"/>
      <c r="C9" s="25"/>
      <c r="D9" s="26"/>
      <c r="E9" s="27"/>
      <c r="F9" s="28" t="s">
        <v>48</v>
      </c>
      <c r="G9" s="62"/>
      <c r="H9" s="27"/>
    </row>
    <row r="10" ht="36.0" customHeight="1">
      <c r="A10" s="23"/>
      <c r="B10" s="63" t="s">
        <v>49</v>
      </c>
      <c r="C10" s="31" t="s">
        <v>51</v>
      </c>
      <c r="D10" s="66" t="s">
        <v>52</v>
      </c>
      <c r="E10" s="27"/>
      <c r="G10" s="73" t="s">
        <v>55</v>
      </c>
      <c r="H10" s="27"/>
    </row>
    <row r="11" ht="9.75" customHeight="1">
      <c r="A11" s="23"/>
      <c r="C11" s="31"/>
      <c r="D11" s="36"/>
      <c r="E11" s="27"/>
      <c r="G11" s="73" t="s">
        <v>73</v>
      </c>
      <c r="H11" s="27"/>
    </row>
    <row r="12" ht="9.75" customHeight="1">
      <c r="A12" s="23"/>
      <c r="C12" s="31"/>
      <c r="D12" s="36"/>
      <c r="E12" s="27"/>
      <c r="G12" s="73" t="s">
        <v>74</v>
      </c>
      <c r="H12" s="27"/>
    </row>
    <row r="13" ht="36.0" customHeight="1">
      <c r="A13" s="23"/>
      <c r="C13" s="31" t="s">
        <v>76</v>
      </c>
      <c r="D13" s="66" t="s">
        <v>77</v>
      </c>
      <c r="E13" s="27"/>
      <c r="G13" s="73" t="s">
        <v>78</v>
      </c>
      <c r="H13" s="27"/>
    </row>
    <row r="14" ht="9.75" customHeight="1">
      <c r="A14" s="23"/>
      <c r="B14" s="59"/>
      <c r="C14" s="25"/>
      <c r="D14" s="26"/>
      <c r="E14" s="27"/>
      <c r="G14" s="36"/>
      <c r="H14" s="27"/>
    </row>
    <row r="15" ht="9.75" customHeight="1">
      <c r="A15" s="76"/>
      <c r="B15" s="77"/>
      <c r="C15" s="79"/>
      <c r="D15" s="81"/>
      <c r="E15" s="83"/>
      <c r="F15" s="85"/>
      <c r="G15" s="87"/>
      <c r="H15" s="83"/>
    </row>
    <row r="16" ht="9.75" customHeight="1">
      <c r="A16" s="76"/>
      <c r="B16" s="24"/>
      <c r="C16" s="25"/>
      <c r="D16" s="26"/>
      <c r="E16" s="83"/>
      <c r="F16" s="85"/>
      <c r="G16" s="87"/>
      <c r="H16" s="83"/>
    </row>
    <row r="17" ht="36.0" customHeight="1">
      <c r="A17" s="76"/>
      <c r="B17" s="90" t="s">
        <v>82</v>
      </c>
      <c r="C17" s="91" t="s">
        <v>83</v>
      </c>
      <c r="D17" s="92" t="s">
        <v>84</v>
      </c>
      <c r="E17" s="83"/>
      <c r="F17" s="85"/>
      <c r="G17" s="94"/>
      <c r="H17" s="83"/>
    </row>
    <row r="18" ht="9.75" customHeight="1">
      <c r="A18" s="76"/>
      <c r="C18" s="91"/>
      <c r="D18" s="36"/>
      <c r="E18" s="83"/>
      <c r="F18" s="85"/>
      <c r="G18" s="87"/>
      <c r="H18" s="83"/>
    </row>
    <row r="19" ht="36.0" customHeight="1">
      <c r="A19" s="76"/>
      <c r="C19" s="91" t="s">
        <v>85</v>
      </c>
      <c r="D19" s="92" t="s">
        <v>86</v>
      </c>
      <c r="E19" s="83"/>
      <c r="F19" s="85"/>
      <c r="G19" s="94"/>
      <c r="H19" s="83"/>
    </row>
    <row r="20" ht="9.75" customHeight="1">
      <c r="A20" s="76"/>
      <c r="B20" s="90"/>
      <c r="C20" s="25"/>
      <c r="D20" s="36"/>
      <c r="E20" s="83"/>
      <c r="G20" s="97"/>
      <c r="H20" s="83"/>
    </row>
    <row r="21" ht="9.75" customHeight="1">
      <c r="A21" s="76"/>
      <c r="B21" s="77"/>
      <c r="C21" s="79"/>
      <c r="D21" s="81"/>
      <c r="E21" s="83"/>
      <c r="F21" s="99"/>
      <c r="G21" s="11"/>
      <c r="H21" s="83"/>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F3:F7"/>
    <mergeCell ref="F9:F14"/>
    <mergeCell ref="B10:B13"/>
    <mergeCell ref="B17:B19"/>
    <mergeCell ref="B1:G1"/>
    <mergeCell ref="B2:G2"/>
    <mergeCell ref="G4:G6"/>
    <mergeCell ref="C6:C7"/>
    <mergeCell ref="B4:B6"/>
  </mergeCells>
  <conditionalFormatting sqref="B2:G2">
    <cfRule type="notContainsBlanks" dxfId="4" priority="1">
      <formula>LEN(TRIM(B2))&gt;0</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B6615"/>
    <outlinePr summaryBelow="0" summaryRight="0"/>
    <pageSetUpPr fitToPage="1"/>
  </sheetPr>
  <sheetViews>
    <sheetView showGridLines="0" workbookViewId="0">
      <pane xSplit="3.0" topLeftCell="D1" activePane="topRight" state="frozen"/>
      <selection activeCell="E2" sqref="E2" pane="topRight"/>
    </sheetView>
  </sheetViews>
  <sheetFormatPr customHeight="1" defaultColWidth="14.43" defaultRowHeight="15.0"/>
  <cols>
    <col customWidth="1" min="1" max="1" width="2.14"/>
    <col customWidth="1" min="2" max="2" width="50.29"/>
    <col customWidth="1" min="3" max="3" width="45.0"/>
    <col customWidth="1" min="4" max="4" width="12.0"/>
    <col customWidth="1" min="5" max="5" width="15.14"/>
    <col customWidth="1" min="6" max="6" width="16.43"/>
    <col customWidth="1" min="7" max="8" width="13.71"/>
    <col customWidth="1" min="9" max="9" width="29.86"/>
    <col customWidth="1" min="10" max="10" width="36.14"/>
    <col customWidth="1" min="11" max="11" width="2.43"/>
    <col customWidth="1" min="12" max="12" width="62.86"/>
    <col customWidth="1" min="13" max="13" width="2.57"/>
    <col customWidth="1" hidden="1" min="14" max="14" width="14.43"/>
    <col customWidth="1" hidden="1" min="15" max="15" width="16.86"/>
    <col customWidth="1" hidden="1" min="16" max="22" width="14.43"/>
  </cols>
  <sheetData>
    <row r="1" ht="31.5" customHeight="1">
      <c r="A1" s="2"/>
      <c r="B1" s="322"/>
      <c r="C1" s="102"/>
      <c r="D1" s="323"/>
      <c r="E1" s="323"/>
      <c r="F1" s="323"/>
      <c r="G1" s="323"/>
      <c r="H1" s="323"/>
      <c r="I1" s="322" t="s">
        <v>373</v>
      </c>
      <c r="J1" s="102"/>
      <c r="K1" s="323"/>
      <c r="L1" s="323"/>
      <c r="M1" s="323"/>
      <c r="N1" s="330"/>
      <c r="O1" s="330"/>
      <c r="P1" s="330"/>
      <c r="Q1" s="330"/>
      <c r="R1" s="330"/>
      <c r="S1" s="330"/>
      <c r="T1" s="330"/>
      <c r="U1" s="330"/>
      <c r="V1" s="330"/>
    </row>
    <row r="2" ht="6.0" customHeight="1">
      <c r="A2" s="336"/>
      <c r="B2" s="343"/>
      <c r="C2" s="343"/>
      <c r="D2" s="343"/>
      <c r="E2" s="343"/>
      <c r="F2" s="343"/>
      <c r="G2" s="343"/>
      <c r="H2" s="343"/>
      <c r="I2" s="343"/>
      <c r="J2" s="343"/>
      <c r="K2" s="343"/>
      <c r="L2" s="343"/>
      <c r="M2" s="343"/>
      <c r="N2" s="346"/>
      <c r="O2" s="346"/>
      <c r="P2" s="346"/>
      <c r="Q2" s="346"/>
      <c r="R2" s="346"/>
      <c r="S2" s="346"/>
      <c r="T2" s="346"/>
      <c r="U2" s="346"/>
      <c r="V2" s="346"/>
    </row>
    <row r="3" ht="1.5" customHeight="1">
      <c r="A3" s="336"/>
      <c r="B3" s="347"/>
      <c r="C3" s="347"/>
      <c r="D3" s="347"/>
      <c r="E3" s="347"/>
      <c r="F3" s="347"/>
      <c r="G3" s="347"/>
      <c r="H3" s="347"/>
      <c r="I3" s="347"/>
      <c r="J3" s="347"/>
      <c r="K3" s="347"/>
      <c r="L3" s="347"/>
      <c r="M3" s="347"/>
      <c r="N3" s="336"/>
      <c r="O3" s="336"/>
      <c r="P3" s="336"/>
      <c r="Q3" s="336"/>
      <c r="R3" s="336"/>
      <c r="S3" s="336"/>
      <c r="T3" s="336"/>
      <c r="U3" s="336"/>
      <c r="V3" s="336"/>
    </row>
    <row r="4" ht="14.25" customHeight="1">
      <c r="A4" s="350"/>
      <c r="B4" s="352" t="s">
        <v>392</v>
      </c>
      <c r="C4" s="102"/>
      <c r="D4" s="354" t="s">
        <v>394</v>
      </c>
      <c r="E4" s="93"/>
      <c r="F4" s="93"/>
      <c r="G4" s="93"/>
      <c r="H4" s="102"/>
      <c r="I4" s="356" t="s">
        <v>373</v>
      </c>
      <c r="J4" s="102"/>
      <c r="K4" s="358"/>
      <c r="L4" s="359" t="s">
        <v>397</v>
      </c>
      <c r="M4" s="361"/>
      <c r="N4" s="362"/>
      <c r="O4" s="363"/>
      <c r="P4" s="363"/>
      <c r="Q4" s="363"/>
      <c r="R4" s="363"/>
      <c r="S4" s="363"/>
      <c r="T4" s="363"/>
      <c r="U4" s="363"/>
      <c r="V4" s="363"/>
    </row>
    <row r="5" ht="15.75" customHeight="1">
      <c r="A5" s="350"/>
      <c r="B5" s="365" t="s">
        <v>404</v>
      </c>
      <c r="C5" s="365" t="s">
        <v>405</v>
      </c>
      <c r="D5" s="365" t="s">
        <v>406</v>
      </c>
      <c r="E5" s="368" t="s">
        <v>407</v>
      </c>
      <c r="F5" s="93"/>
      <c r="G5" s="93"/>
      <c r="H5" s="102"/>
      <c r="I5" s="369" t="s">
        <v>410</v>
      </c>
      <c r="J5" s="370" t="s">
        <v>413</v>
      </c>
      <c r="K5" s="358"/>
      <c r="L5" s="365" t="s">
        <v>418</v>
      </c>
      <c r="M5" s="371"/>
      <c r="N5" s="374"/>
      <c r="O5" s="375"/>
      <c r="P5" s="375"/>
      <c r="Q5" s="375"/>
      <c r="R5" s="375"/>
      <c r="S5" s="375"/>
      <c r="T5" s="375"/>
      <c r="U5" s="375"/>
      <c r="V5" s="352"/>
    </row>
    <row r="6" ht="15.75" customHeight="1">
      <c r="A6" s="350"/>
      <c r="B6" s="378"/>
      <c r="C6" s="379" t="s">
        <v>432</v>
      </c>
      <c r="D6" s="381" t="s">
        <v>435</v>
      </c>
      <c r="E6" s="383" t="s">
        <v>438</v>
      </c>
      <c r="F6" s="93"/>
      <c r="G6" s="93"/>
      <c r="H6" s="102"/>
      <c r="I6" s="381" t="s">
        <v>443</v>
      </c>
      <c r="J6" s="385" t="s">
        <v>444</v>
      </c>
      <c r="K6" s="358"/>
      <c r="L6" s="387" t="s">
        <v>446</v>
      </c>
      <c r="M6" s="389"/>
      <c r="N6" s="391" t="str">
        <f>AVERAGE(I7:I20)</f>
        <v>#DIV/0!</v>
      </c>
      <c r="O6" s="392" t="str">
        <f>MAX(#REF!)</f>
        <v>#REF!</v>
      </c>
      <c r="P6" s="375"/>
      <c r="Q6" s="375"/>
      <c r="R6" s="375"/>
      <c r="S6" s="375"/>
      <c r="T6" s="375"/>
      <c r="U6" s="375"/>
      <c r="V6" s="352"/>
    </row>
    <row r="7" ht="15.75" customHeight="1">
      <c r="A7" s="350"/>
      <c r="B7" s="260" t="str">
        <f>'Social Emotional Planner'!E12</f>
        <v>Self-management and Regulation: By June 2020 SEED MD will establish a school-wide system to explicitly teach self-management and regulation to students in grades 6-8; to include a common standard/definition, methods/strategies, an ongoing monitoring and feedback loop (quality bar/rubric).</v>
      </c>
      <c r="C7" s="393" t="s">
        <v>451</v>
      </c>
      <c r="D7" s="394">
        <v>43742.0</v>
      </c>
      <c r="E7" s="395" t="s">
        <v>452</v>
      </c>
      <c r="F7" s="396" t="s">
        <v>453</v>
      </c>
      <c r="G7" s="396"/>
      <c r="H7" s="396"/>
      <c r="I7" s="397"/>
      <c r="J7" s="397"/>
      <c r="K7" s="358"/>
      <c r="L7" s="398"/>
      <c r="M7" s="399"/>
      <c r="N7" s="197"/>
      <c r="O7" s="197"/>
      <c r="P7" s="375"/>
      <c r="Q7" s="375"/>
      <c r="R7" s="375"/>
      <c r="S7" s="375"/>
      <c r="T7" s="375"/>
      <c r="U7" s="375"/>
      <c r="V7" s="352"/>
    </row>
    <row r="8" ht="15.75" customHeight="1">
      <c r="A8" s="350"/>
      <c r="B8" s="400"/>
      <c r="C8" s="393" t="s">
        <v>455</v>
      </c>
      <c r="D8" s="394">
        <v>43742.0</v>
      </c>
      <c r="E8" s="395" t="s">
        <v>452</v>
      </c>
      <c r="F8" s="396" t="s">
        <v>453</v>
      </c>
      <c r="G8" s="396"/>
      <c r="H8" s="396"/>
      <c r="I8" s="397"/>
      <c r="J8" s="401"/>
      <c r="K8" s="358"/>
      <c r="L8" s="398"/>
      <c r="M8" s="399"/>
      <c r="N8" s="197"/>
      <c r="O8" s="197"/>
      <c r="P8" s="375"/>
      <c r="Q8" s="375"/>
      <c r="R8" s="375"/>
      <c r="S8" s="375"/>
      <c r="T8" s="375"/>
      <c r="U8" s="375"/>
      <c r="V8" s="352"/>
    </row>
    <row r="9" ht="15.75" customHeight="1">
      <c r="A9" s="350"/>
      <c r="B9" s="400"/>
      <c r="C9" s="393" t="s">
        <v>460</v>
      </c>
      <c r="D9" s="402"/>
      <c r="E9" s="395" t="s">
        <v>452</v>
      </c>
      <c r="F9" s="396" t="s">
        <v>462</v>
      </c>
      <c r="G9" s="396"/>
      <c r="H9" s="396"/>
      <c r="I9" s="397"/>
      <c r="J9" s="401"/>
      <c r="K9" s="358"/>
      <c r="L9" s="398"/>
      <c r="M9" s="399"/>
      <c r="N9" s="197"/>
      <c r="O9" s="197"/>
      <c r="P9" s="375"/>
      <c r="Q9" s="375"/>
      <c r="R9" s="375"/>
      <c r="S9" s="375"/>
      <c r="T9" s="375"/>
      <c r="U9" s="375"/>
      <c r="V9" s="352"/>
    </row>
    <row r="10" ht="15.75" customHeight="1">
      <c r="A10" s="350"/>
      <c r="B10" s="400"/>
      <c r="C10" s="403" t="s">
        <v>463</v>
      </c>
      <c r="D10" s="168" t="s">
        <v>464</v>
      </c>
      <c r="E10" s="395" t="s">
        <v>452</v>
      </c>
      <c r="F10" s="396" t="s">
        <v>462</v>
      </c>
      <c r="G10" s="396" t="s">
        <v>466</v>
      </c>
      <c r="H10" s="396"/>
      <c r="I10" s="397"/>
      <c r="J10" s="401"/>
      <c r="K10" s="358"/>
      <c r="L10" s="398"/>
      <c r="M10" s="399"/>
      <c r="N10" s="197"/>
      <c r="O10" s="197"/>
      <c r="P10" s="375"/>
      <c r="Q10" s="375"/>
      <c r="R10" s="375"/>
      <c r="S10" s="375"/>
      <c r="T10" s="375"/>
      <c r="U10" s="375"/>
      <c r="V10" s="352"/>
    </row>
    <row r="11" ht="15.75" customHeight="1">
      <c r="A11" s="350"/>
      <c r="B11" s="400"/>
      <c r="C11" s="397" t="s">
        <v>467</v>
      </c>
      <c r="D11" s="168" t="s">
        <v>464</v>
      </c>
      <c r="E11" s="395" t="s">
        <v>452</v>
      </c>
      <c r="F11" s="396"/>
      <c r="G11" s="396"/>
      <c r="H11" s="396"/>
      <c r="I11" s="397"/>
      <c r="J11" s="401"/>
      <c r="K11" s="358"/>
      <c r="L11" s="398"/>
      <c r="M11" s="399"/>
      <c r="N11" s="197"/>
      <c r="O11" s="197"/>
      <c r="P11" s="375"/>
      <c r="Q11" s="375"/>
      <c r="R11" s="375"/>
      <c r="S11" s="375"/>
      <c r="T11" s="375"/>
      <c r="U11" s="375"/>
      <c r="V11" s="352"/>
    </row>
    <row r="12" ht="15.75" customHeight="1">
      <c r="A12" s="350"/>
      <c r="B12" s="400"/>
      <c r="C12" s="397" t="s">
        <v>468</v>
      </c>
      <c r="D12" s="168"/>
      <c r="E12" s="395" t="s">
        <v>469</v>
      </c>
      <c r="F12" s="396" t="s">
        <v>452</v>
      </c>
      <c r="G12" s="396"/>
      <c r="H12" s="396"/>
      <c r="I12" s="397"/>
      <c r="J12" s="401"/>
      <c r="K12" s="358"/>
      <c r="L12" s="398"/>
      <c r="M12" s="399"/>
      <c r="N12" s="197"/>
      <c r="O12" s="197"/>
      <c r="P12" s="375"/>
      <c r="Q12" s="375"/>
      <c r="R12" s="375"/>
      <c r="S12" s="375"/>
      <c r="T12" s="375"/>
      <c r="U12" s="375"/>
      <c r="V12" s="352"/>
    </row>
    <row r="13" ht="15.75" customHeight="1">
      <c r="A13" s="350"/>
      <c r="B13" s="400"/>
      <c r="C13" s="397" t="s">
        <v>471</v>
      </c>
      <c r="D13" s="404">
        <v>43800.0</v>
      </c>
      <c r="E13" s="396" t="s">
        <v>452</v>
      </c>
      <c r="F13" s="396" t="s">
        <v>472</v>
      </c>
      <c r="G13" s="396"/>
      <c r="H13" s="396"/>
      <c r="I13" s="397"/>
      <c r="J13" s="401"/>
      <c r="K13" s="358"/>
      <c r="L13" s="398"/>
      <c r="M13" s="399"/>
      <c r="N13" s="197"/>
      <c r="O13" s="197"/>
      <c r="P13" s="375"/>
      <c r="Q13" s="375"/>
      <c r="R13" s="375"/>
      <c r="S13" s="375"/>
      <c r="T13" s="375"/>
      <c r="U13" s="375"/>
      <c r="V13" s="352"/>
    </row>
    <row r="14" ht="15.75" customHeight="1">
      <c r="A14" s="350"/>
      <c r="B14" s="400"/>
      <c r="C14" s="405" t="s">
        <v>473</v>
      </c>
      <c r="D14" s="406"/>
      <c r="E14" s="396" t="s">
        <v>474</v>
      </c>
      <c r="F14" s="396"/>
      <c r="G14" s="396"/>
      <c r="H14" s="396"/>
      <c r="I14" s="397"/>
      <c r="J14" s="401"/>
      <c r="K14" s="358"/>
      <c r="L14" s="398"/>
      <c r="M14" s="399"/>
      <c r="N14" s="197"/>
      <c r="O14" s="197"/>
      <c r="P14" s="375"/>
      <c r="Q14" s="375"/>
      <c r="R14" s="375"/>
      <c r="S14" s="375"/>
      <c r="T14" s="375"/>
      <c r="U14" s="375"/>
      <c r="V14" s="352"/>
    </row>
    <row r="15" ht="15.75" customHeight="1">
      <c r="A15" s="350"/>
      <c r="B15" s="400"/>
      <c r="D15" s="406"/>
      <c r="E15" s="396"/>
      <c r="F15" s="396"/>
      <c r="G15" s="396"/>
      <c r="H15" s="396"/>
      <c r="I15" s="397"/>
      <c r="J15" s="401"/>
      <c r="K15" s="358"/>
      <c r="L15" s="398"/>
      <c r="M15" s="399"/>
      <c r="N15" s="197"/>
      <c r="O15" s="197"/>
      <c r="P15" s="375"/>
      <c r="Q15" s="375"/>
      <c r="R15" s="375"/>
      <c r="S15" s="375"/>
      <c r="T15" s="375"/>
      <c r="U15" s="375"/>
      <c r="V15" s="352"/>
    </row>
    <row r="16" ht="15.75" customHeight="1">
      <c r="A16" s="350"/>
      <c r="B16" s="400"/>
      <c r="D16" s="406"/>
      <c r="E16" s="396"/>
      <c r="F16" s="396"/>
      <c r="G16" s="396"/>
      <c r="H16" s="396"/>
      <c r="I16" s="397"/>
      <c r="J16" s="397"/>
      <c r="K16" s="358"/>
      <c r="L16" s="398"/>
      <c r="M16" s="399"/>
      <c r="N16" s="197"/>
      <c r="O16" s="197"/>
      <c r="P16" s="375"/>
      <c r="Q16" s="375"/>
      <c r="R16" s="375"/>
      <c r="S16" s="375"/>
      <c r="T16" s="375"/>
      <c r="U16" s="375"/>
      <c r="V16" s="352"/>
    </row>
    <row r="17" ht="15.75" customHeight="1">
      <c r="A17" s="350"/>
      <c r="B17" s="407"/>
      <c r="D17" s="406"/>
      <c r="E17" s="396"/>
      <c r="F17" s="396"/>
      <c r="G17" s="396"/>
      <c r="H17" s="396"/>
      <c r="I17" s="397"/>
      <c r="J17" s="397"/>
      <c r="K17" s="358"/>
      <c r="L17" s="398"/>
      <c r="M17" s="399"/>
      <c r="N17" s="197"/>
      <c r="O17" s="197"/>
      <c r="P17" s="375"/>
      <c r="Q17" s="375"/>
      <c r="R17" s="375"/>
      <c r="S17" s="375"/>
      <c r="T17" s="375"/>
      <c r="U17" s="375"/>
      <c r="V17" s="352"/>
    </row>
    <row r="18" ht="15.75" customHeight="1">
      <c r="A18" s="350"/>
      <c r="B18" s="408" t="s">
        <v>477</v>
      </c>
      <c r="C18" s="147"/>
      <c r="D18" s="409"/>
      <c r="E18" s="410"/>
      <c r="F18" s="410"/>
      <c r="G18" s="410"/>
      <c r="H18" s="410"/>
      <c r="I18" s="411"/>
      <c r="J18" s="411"/>
      <c r="K18" s="358"/>
      <c r="L18" s="412"/>
      <c r="M18" s="399"/>
      <c r="N18" s="197"/>
      <c r="O18" s="197"/>
      <c r="P18" s="375"/>
      <c r="Q18" s="375"/>
      <c r="R18" s="375"/>
      <c r="S18" s="375"/>
      <c r="T18" s="375"/>
      <c r="U18" s="375"/>
      <c r="V18" s="352"/>
    </row>
    <row r="19" ht="15.75" customHeight="1">
      <c r="A19" s="350"/>
      <c r="B19" s="395" t="s">
        <v>479</v>
      </c>
      <c r="C19" s="397"/>
      <c r="D19" s="413"/>
      <c r="E19" s="414"/>
      <c r="F19" s="414"/>
      <c r="G19" s="414"/>
      <c r="H19" s="414"/>
      <c r="I19" s="415"/>
      <c r="J19" s="415"/>
      <c r="K19" s="358"/>
      <c r="L19" s="416"/>
      <c r="M19" s="399"/>
      <c r="N19" s="197"/>
      <c r="O19" s="197"/>
      <c r="P19" s="375"/>
      <c r="Q19" s="375"/>
      <c r="R19" s="375"/>
      <c r="S19" s="375"/>
      <c r="T19" s="375"/>
      <c r="U19" s="375"/>
      <c r="V19" s="352"/>
    </row>
    <row r="20" ht="15.75" customHeight="1">
      <c r="A20" s="350"/>
      <c r="B20" s="417" t="s">
        <v>481</v>
      </c>
      <c r="C20" s="397"/>
      <c r="D20" s="413"/>
      <c r="E20" s="414"/>
      <c r="F20" s="414"/>
      <c r="G20" s="414"/>
      <c r="H20" s="414"/>
      <c r="I20" s="415"/>
      <c r="J20" s="415"/>
      <c r="K20" s="358"/>
      <c r="L20" s="416"/>
      <c r="M20" s="399"/>
      <c r="N20" s="194"/>
      <c r="O20" s="194"/>
      <c r="P20" s="375"/>
      <c r="Q20" s="375"/>
      <c r="R20" s="375"/>
      <c r="S20" s="375"/>
      <c r="T20" s="375"/>
      <c r="U20" s="375"/>
      <c r="V20" s="352"/>
    </row>
    <row r="21" ht="15.75" customHeight="1">
      <c r="A21" s="350"/>
      <c r="B21" s="378"/>
      <c r="C21" s="379" t="s">
        <v>432</v>
      </c>
      <c r="D21" s="381" t="s">
        <v>435</v>
      </c>
      <c r="E21" s="383" t="s">
        <v>438</v>
      </c>
      <c r="F21" s="93"/>
      <c r="G21" s="93"/>
      <c r="H21" s="93"/>
      <c r="I21" s="381" t="s">
        <v>443</v>
      </c>
      <c r="J21" s="385" t="s">
        <v>444</v>
      </c>
      <c r="K21" s="358"/>
      <c r="L21" s="387" t="s">
        <v>446</v>
      </c>
      <c r="M21" s="418"/>
      <c r="N21" s="420" t="str">
        <f>average(I22:I40)</f>
        <v>#DIV/0!</v>
      </c>
      <c r="O21" s="425" t="str">
        <f>MAX(#REF!)</f>
        <v>#REF!</v>
      </c>
      <c r="P21" s="375"/>
      <c r="Q21" s="375"/>
      <c r="R21" s="375"/>
      <c r="S21" s="375"/>
      <c r="T21" s="375"/>
      <c r="U21" s="375"/>
      <c r="V21" s="352"/>
    </row>
    <row r="22" ht="15.75" customHeight="1">
      <c r="A22" s="350"/>
      <c r="B22" s="260" t="str">
        <f>'Social Emotional Planner'!E23</f>
        <v>Identify programs and activities (fieldtrips, workshops, projects, seminars) that help students develop a sense of community, and ncrease in positive interactions, and increase buy-in/engagement in academic program</v>
      </c>
      <c r="C22" s="393" t="s">
        <v>489</v>
      </c>
      <c r="D22" s="393" t="s">
        <v>464</v>
      </c>
      <c r="E22" s="395" t="s">
        <v>452</v>
      </c>
      <c r="F22" s="396"/>
      <c r="G22" s="396"/>
      <c r="H22" s="396"/>
      <c r="I22" s="397"/>
      <c r="J22" s="397"/>
      <c r="K22" s="358"/>
      <c r="L22" s="429"/>
      <c r="M22" s="399"/>
      <c r="N22" s="197"/>
      <c r="O22" s="197"/>
      <c r="P22" s="375"/>
      <c r="Q22" s="375"/>
      <c r="R22" s="375"/>
      <c r="S22" s="375"/>
      <c r="T22" s="375"/>
      <c r="U22" s="375"/>
      <c r="V22" s="352"/>
    </row>
    <row r="23" ht="15.75" customHeight="1">
      <c r="A23" s="350"/>
      <c r="B23" s="430"/>
      <c r="C23" s="393"/>
      <c r="D23" s="393"/>
      <c r="E23" s="395"/>
      <c r="F23" s="396"/>
      <c r="G23" s="396"/>
      <c r="H23" s="396"/>
      <c r="I23" s="397"/>
      <c r="J23" s="401"/>
      <c r="K23" s="358"/>
      <c r="L23" s="429"/>
      <c r="M23" s="399"/>
      <c r="N23" s="197"/>
      <c r="O23" s="197"/>
      <c r="P23" s="375"/>
      <c r="Q23" s="375"/>
      <c r="R23" s="375"/>
      <c r="S23" s="375"/>
      <c r="T23" s="375"/>
      <c r="U23" s="375"/>
      <c r="V23" s="352"/>
    </row>
    <row r="24" ht="15.75" customHeight="1">
      <c r="A24" s="350"/>
      <c r="B24" s="430"/>
      <c r="C24" s="393"/>
      <c r="D24" s="393"/>
      <c r="E24" s="395"/>
      <c r="F24" s="396"/>
      <c r="G24" s="396"/>
      <c r="H24" s="396"/>
      <c r="I24" s="397"/>
      <c r="J24" s="401"/>
      <c r="K24" s="358"/>
      <c r="L24" s="429"/>
      <c r="M24" s="399"/>
      <c r="N24" s="197"/>
      <c r="O24" s="197"/>
      <c r="P24" s="375"/>
      <c r="Q24" s="375"/>
      <c r="R24" s="375"/>
      <c r="S24" s="375"/>
      <c r="T24" s="375"/>
      <c r="U24" s="375"/>
      <c r="V24" s="352"/>
    </row>
    <row r="25" ht="15.75" customHeight="1">
      <c r="A25" s="350"/>
      <c r="B25" s="430"/>
      <c r="C25" s="3"/>
      <c r="D25" s="393"/>
      <c r="E25" s="395"/>
      <c r="F25" s="396"/>
      <c r="G25" s="396"/>
      <c r="H25" s="396"/>
      <c r="I25" s="397"/>
      <c r="J25" s="401"/>
      <c r="K25" s="358"/>
      <c r="L25" s="429"/>
      <c r="M25" s="399"/>
      <c r="N25" s="197"/>
      <c r="O25" s="197"/>
      <c r="P25" s="375"/>
      <c r="Q25" s="375"/>
      <c r="R25" s="375"/>
      <c r="S25" s="375"/>
      <c r="T25" s="375"/>
      <c r="U25" s="375"/>
      <c r="V25" s="352"/>
    </row>
    <row r="26" ht="15.75" customHeight="1">
      <c r="A26" s="350"/>
      <c r="B26" s="430"/>
      <c r="C26" s="393"/>
      <c r="D26" s="393"/>
      <c r="E26" s="395"/>
      <c r="F26" s="396"/>
      <c r="G26" s="396"/>
      <c r="H26" s="396"/>
      <c r="I26" s="397"/>
      <c r="J26" s="401"/>
      <c r="K26" s="358"/>
      <c r="L26" s="429"/>
      <c r="M26" s="399"/>
      <c r="N26" s="197"/>
      <c r="O26" s="197"/>
      <c r="P26" s="375"/>
      <c r="Q26" s="375"/>
      <c r="R26" s="375"/>
      <c r="S26" s="375"/>
      <c r="T26" s="375"/>
      <c r="U26" s="375"/>
      <c r="V26" s="352"/>
    </row>
    <row r="27" ht="15.75" customHeight="1">
      <c r="A27" s="350"/>
      <c r="B27" s="430"/>
      <c r="C27" s="393"/>
      <c r="D27" s="393"/>
      <c r="E27" s="395"/>
      <c r="F27" s="396"/>
      <c r="G27" s="396"/>
      <c r="H27" s="396"/>
      <c r="I27" s="397"/>
      <c r="J27" s="401"/>
      <c r="K27" s="358"/>
      <c r="L27" s="429"/>
      <c r="M27" s="399"/>
      <c r="N27" s="197"/>
      <c r="O27" s="197"/>
      <c r="P27" s="375"/>
      <c r="Q27" s="375"/>
      <c r="R27" s="375"/>
      <c r="S27" s="375"/>
      <c r="T27" s="375"/>
      <c r="U27" s="375"/>
      <c r="V27" s="352"/>
    </row>
    <row r="28" ht="15.75" customHeight="1">
      <c r="A28" s="350"/>
      <c r="B28" s="430"/>
      <c r="C28" s="393"/>
      <c r="D28" s="393"/>
      <c r="E28" s="396"/>
      <c r="F28" s="396"/>
      <c r="G28" s="396"/>
      <c r="H28" s="396"/>
      <c r="I28" s="397"/>
      <c r="J28" s="401"/>
      <c r="K28" s="358"/>
      <c r="L28" s="429"/>
      <c r="M28" s="399"/>
      <c r="N28" s="197"/>
      <c r="O28" s="197"/>
      <c r="P28" s="375"/>
      <c r="Q28" s="375"/>
      <c r="R28" s="375"/>
      <c r="S28" s="375"/>
      <c r="T28" s="375"/>
      <c r="U28" s="375"/>
      <c r="V28" s="352"/>
    </row>
    <row r="29" ht="15.75" customHeight="1">
      <c r="A29" s="350"/>
      <c r="B29" s="430"/>
      <c r="C29" s="393"/>
      <c r="D29" s="393"/>
      <c r="E29" s="396"/>
      <c r="F29" s="396"/>
      <c r="G29" s="396"/>
      <c r="H29" s="396"/>
      <c r="I29" s="397"/>
      <c r="J29" s="401"/>
      <c r="K29" s="358"/>
      <c r="L29" s="429"/>
      <c r="M29" s="399"/>
      <c r="N29" s="197"/>
      <c r="O29" s="197"/>
      <c r="P29" s="375"/>
      <c r="Q29" s="375"/>
      <c r="R29" s="375"/>
      <c r="S29" s="375"/>
      <c r="T29" s="375"/>
      <c r="U29" s="375"/>
      <c r="V29" s="352"/>
    </row>
    <row r="30" ht="15.75" customHeight="1">
      <c r="A30" s="350"/>
      <c r="B30" s="430"/>
      <c r="C30" s="393"/>
      <c r="D30" s="393"/>
      <c r="E30" s="396"/>
      <c r="F30" s="396"/>
      <c r="G30" s="396"/>
      <c r="H30" s="396"/>
      <c r="I30" s="397"/>
      <c r="J30" s="401"/>
      <c r="K30" s="358"/>
      <c r="L30" s="429"/>
      <c r="M30" s="399"/>
      <c r="N30" s="197"/>
      <c r="O30" s="197"/>
      <c r="P30" s="375"/>
      <c r="Q30" s="375"/>
      <c r="R30" s="375"/>
      <c r="S30" s="375"/>
      <c r="T30" s="375"/>
      <c r="U30" s="375"/>
      <c r="V30" s="352"/>
    </row>
    <row r="31" ht="15.75" customHeight="1">
      <c r="A31" s="350"/>
      <c r="B31" s="430"/>
      <c r="C31" s="393"/>
      <c r="D31" s="393"/>
      <c r="E31" s="396"/>
      <c r="F31" s="396"/>
      <c r="G31" s="396"/>
      <c r="H31" s="396"/>
      <c r="I31" s="397"/>
      <c r="J31" s="401"/>
      <c r="K31" s="358"/>
      <c r="L31" s="429"/>
      <c r="M31" s="399"/>
      <c r="N31" s="197"/>
      <c r="O31" s="197"/>
      <c r="P31" s="375"/>
      <c r="Q31" s="375"/>
      <c r="R31" s="375"/>
      <c r="S31" s="375"/>
      <c r="T31" s="375"/>
      <c r="U31" s="375"/>
      <c r="V31" s="352"/>
    </row>
    <row r="32" ht="15.75" customHeight="1">
      <c r="A32" s="350"/>
      <c r="B32" s="430"/>
      <c r="C32" s="393"/>
      <c r="D32" s="393"/>
      <c r="E32" s="396"/>
      <c r="F32" s="396"/>
      <c r="G32" s="396"/>
      <c r="H32" s="396"/>
      <c r="I32" s="397"/>
      <c r="J32" s="401"/>
      <c r="K32" s="358"/>
      <c r="L32" s="429"/>
      <c r="M32" s="399"/>
      <c r="N32" s="197"/>
      <c r="O32" s="197"/>
      <c r="P32" s="375"/>
      <c r="Q32" s="375"/>
      <c r="R32" s="375"/>
      <c r="S32" s="375"/>
      <c r="T32" s="375"/>
      <c r="U32" s="375"/>
      <c r="V32" s="352"/>
    </row>
    <row r="33" ht="15.75" customHeight="1">
      <c r="A33" s="350"/>
      <c r="B33" s="430"/>
      <c r="C33" s="393"/>
      <c r="D33" s="393"/>
      <c r="E33" s="396"/>
      <c r="F33" s="396"/>
      <c r="G33" s="396"/>
      <c r="H33" s="396"/>
      <c r="I33" s="397"/>
      <c r="J33" s="401"/>
      <c r="K33" s="358"/>
      <c r="L33" s="429"/>
      <c r="M33" s="399"/>
      <c r="N33" s="197"/>
      <c r="O33" s="197"/>
      <c r="P33" s="375"/>
      <c r="Q33" s="375"/>
      <c r="R33" s="375"/>
      <c r="S33" s="375"/>
      <c r="T33" s="375"/>
      <c r="U33" s="375"/>
      <c r="V33" s="352"/>
    </row>
    <row r="34" ht="15.75" customHeight="1">
      <c r="A34" s="350"/>
      <c r="B34" s="430"/>
      <c r="C34" s="393"/>
      <c r="D34" s="393"/>
      <c r="E34" s="396"/>
      <c r="F34" s="396"/>
      <c r="G34" s="396"/>
      <c r="H34" s="396"/>
      <c r="I34" s="397"/>
      <c r="J34" s="401"/>
      <c r="K34" s="358"/>
      <c r="L34" s="429"/>
      <c r="M34" s="399"/>
      <c r="N34" s="197"/>
      <c r="O34" s="197"/>
      <c r="P34" s="375"/>
      <c r="Q34" s="375"/>
      <c r="R34" s="375"/>
      <c r="S34" s="375"/>
      <c r="T34" s="375"/>
      <c r="U34" s="375"/>
      <c r="V34" s="352"/>
    </row>
    <row r="35" ht="15.75" customHeight="1">
      <c r="A35" s="350"/>
      <c r="B35" s="430"/>
      <c r="C35" s="393"/>
      <c r="D35" s="393"/>
      <c r="E35" s="396"/>
      <c r="F35" s="396"/>
      <c r="G35" s="396"/>
      <c r="H35" s="396"/>
      <c r="I35" s="397"/>
      <c r="J35" s="401"/>
      <c r="K35" s="358"/>
      <c r="L35" s="429"/>
      <c r="M35" s="399"/>
      <c r="N35" s="197"/>
      <c r="O35" s="197"/>
      <c r="P35" s="375"/>
      <c r="Q35" s="375"/>
      <c r="R35" s="375"/>
      <c r="S35" s="375"/>
      <c r="T35" s="375"/>
      <c r="U35" s="375"/>
      <c r="V35" s="352"/>
    </row>
    <row r="36" ht="15.75" customHeight="1">
      <c r="A36" s="350"/>
      <c r="B36" s="430"/>
      <c r="C36" s="393"/>
      <c r="D36" s="393"/>
      <c r="E36" s="396"/>
      <c r="F36" s="396"/>
      <c r="G36" s="396"/>
      <c r="H36" s="396"/>
      <c r="I36" s="397"/>
      <c r="J36" s="401"/>
      <c r="K36" s="358"/>
      <c r="L36" s="429"/>
      <c r="M36" s="399"/>
      <c r="N36" s="197"/>
      <c r="O36" s="197"/>
      <c r="P36" s="375"/>
      <c r="Q36" s="375"/>
      <c r="R36" s="375"/>
      <c r="S36" s="375"/>
      <c r="T36" s="375"/>
      <c r="U36" s="375"/>
      <c r="V36" s="352"/>
    </row>
    <row r="37" ht="15.75" customHeight="1">
      <c r="A37" s="350"/>
      <c r="B37" s="461"/>
      <c r="C37" s="393"/>
      <c r="D37" s="393"/>
      <c r="E37" s="396"/>
      <c r="F37" s="396"/>
      <c r="G37" s="396"/>
      <c r="H37" s="396"/>
      <c r="I37" s="397"/>
      <c r="J37" s="401"/>
      <c r="K37" s="358"/>
      <c r="L37" s="429"/>
      <c r="M37" s="399"/>
      <c r="N37" s="197"/>
      <c r="O37" s="197"/>
      <c r="P37" s="375"/>
      <c r="Q37" s="375"/>
      <c r="R37" s="375"/>
      <c r="S37" s="375"/>
      <c r="T37" s="375"/>
      <c r="U37" s="375"/>
      <c r="V37" s="352"/>
    </row>
    <row r="38" ht="15.75" customHeight="1">
      <c r="A38" s="350"/>
      <c r="B38" s="408" t="s">
        <v>518</v>
      </c>
      <c r="C38" s="147"/>
      <c r="D38" s="409"/>
      <c r="E38" s="410"/>
      <c r="F38" s="410"/>
      <c r="G38" s="410"/>
      <c r="H38" s="410"/>
      <c r="I38" s="411"/>
      <c r="J38" s="411"/>
      <c r="K38" s="358"/>
      <c r="L38" s="412"/>
      <c r="M38" s="399"/>
      <c r="N38" s="197"/>
      <c r="O38" s="197"/>
      <c r="P38" s="375"/>
      <c r="Q38" s="375"/>
      <c r="R38" s="375"/>
      <c r="S38" s="375"/>
      <c r="T38" s="375"/>
      <c r="U38" s="375"/>
      <c r="V38" s="352"/>
    </row>
    <row r="39" ht="15.75" customHeight="1">
      <c r="A39" s="350"/>
      <c r="B39" s="395" t="s">
        <v>479</v>
      </c>
      <c r="C39" s="393"/>
      <c r="D39" s="462"/>
      <c r="E39" s="414"/>
      <c r="F39" s="414"/>
      <c r="G39" s="414"/>
      <c r="H39" s="414"/>
      <c r="I39" s="415"/>
      <c r="J39" s="415"/>
      <c r="K39" s="358"/>
      <c r="L39" s="416"/>
      <c r="M39" s="399"/>
      <c r="N39" s="197"/>
      <c r="O39" s="197"/>
      <c r="P39" s="375"/>
      <c r="Q39" s="375"/>
      <c r="R39" s="375"/>
      <c r="S39" s="375"/>
      <c r="T39" s="375"/>
      <c r="U39" s="375"/>
      <c r="V39" s="352"/>
    </row>
    <row r="40" ht="15.75" customHeight="1">
      <c r="A40" s="350"/>
      <c r="B40" s="417" t="s">
        <v>481</v>
      </c>
      <c r="C40" s="393"/>
      <c r="D40" s="462"/>
      <c r="E40" s="414"/>
      <c r="F40" s="414"/>
      <c r="G40" s="414"/>
      <c r="H40" s="414"/>
      <c r="I40" s="415"/>
      <c r="J40" s="415"/>
      <c r="K40" s="358"/>
      <c r="L40" s="416"/>
      <c r="M40" s="399"/>
      <c r="N40" s="194"/>
      <c r="O40" s="194"/>
      <c r="P40" s="375"/>
      <c r="Q40" s="375"/>
      <c r="R40" s="375"/>
      <c r="S40" s="375"/>
      <c r="T40" s="375"/>
      <c r="U40" s="375"/>
      <c r="V40" s="352"/>
    </row>
    <row r="41" ht="15.75" customHeight="1">
      <c r="A41" s="350"/>
      <c r="B41" s="378"/>
      <c r="C41" s="379" t="s">
        <v>432</v>
      </c>
      <c r="D41" s="463" t="s">
        <v>435</v>
      </c>
      <c r="E41" s="383" t="s">
        <v>438</v>
      </c>
      <c r="F41" s="93"/>
      <c r="G41" s="93"/>
      <c r="H41" s="93"/>
      <c r="I41" s="381" t="s">
        <v>443</v>
      </c>
      <c r="J41" s="385" t="s">
        <v>444</v>
      </c>
      <c r="K41" s="358"/>
      <c r="L41" s="387" t="s">
        <v>446</v>
      </c>
      <c r="M41" s="464"/>
      <c r="N41" s="391" t="str">
        <f>average(I42:I55)</f>
        <v>#DIV/0!</v>
      </c>
      <c r="O41" s="425" t="str">
        <f>MAX(#REF!)</f>
        <v>#REF!</v>
      </c>
      <c r="P41" s="375"/>
      <c r="Q41" s="375"/>
      <c r="R41" s="375"/>
      <c r="S41" s="375"/>
      <c r="T41" s="375"/>
      <c r="U41" s="375"/>
      <c r="V41" s="352"/>
    </row>
    <row r="42" ht="15.75" customHeight="1">
      <c r="A42" s="350"/>
      <c r="B42" s="465" t="str">
        <f>'Academic Planner'!E12</f>
        <v>Ongoing literacy-focused professional development. </v>
      </c>
      <c r="C42" s="466" t="s">
        <v>532</v>
      </c>
      <c r="D42" s="467" t="s">
        <v>534</v>
      </c>
      <c r="E42" s="396" t="s">
        <v>535</v>
      </c>
      <c r="F42" s="396" t="s">
        <v>536</v>
      </c>
      <c r="G42" s="396" t="s">
        <v>537</v>
      </c>
      <c r="H42" s="396"/>
      <c r="I42" s="397"/>
      <c r="J42" s="397"/>
      <c r="K42" s="358"/>
      <c r="L42" s="398"/>
      <c r="M42" s="399"/>
      <c r="N42" s="197"/>
      <c r="O42" s="197"/>
      <c r="P42" s="375"/>
      <c r="Q42" s="375"/>
      <c r="R42" s="375"/>
      <c r="S42" s="375"/>
      <c r="T42" s="375"/>
      <c r="U42" s="375"/>
      <c r="V42" s="352"/>
    </row>
    <row r="43" ht="15.75" customHeight="1">
      <c r="A43" s="350"/>
      <c r="B43" s="469"/>
      <c r="C43" s="466" t="s">
        <v>539</v>
      </c>
      <c r="D43" s="467" t="s">
        <v>534</v>
      </c>
      <c r="E43" s="396" t="s">
        <v>535</v>
      </c>
      <c r="F43" s="396" t="s">
        <v>536</v>
      </c>
      <c r="G43" s="396" t="s">
        <v>541</v>
      </c>
      <c r="H43" s="396"/>
      <c r="I43" s="397"/>
      <c r="J43" s="401"/>
      <c r="K43" s="358"/>
      <c r="L43" s="398"/>
      <c r="M43" s="399"/>
      <c r="N43" s="197"/>
      <c r="O43" s="197"/>
      <c r="P43" s="375"/>
      <c r="Q43" s="375"/>
      <c r="R43" s="375"/>
      <c r="S43" s="375"/>
      <c r="T43" s="375"/>
      <c r="U43" s="375"/>
      <c r="V43" s="352"/>
    </row>
    <row r="44" ht="15.75" customHeight="1">
      <c r="A44" s="350"/>
      <c r="B44" s="469"/>
      <c r="C44" s="466" t="s">
        <v>544</v>
      </c>
      <c r="D44" s="467" t="s">
        <v>534</v>
      </c>
      <c r="E44" s="396" t="s">
        <v>537</v>
      </c>
      <c r="F44" s="396" t="s">
        <v>536</v>
      </c>
      <c r="G44" s="396"/>
      <c r="H44" s="396"/>
      <c r="I44" s="397"/>
      <c r="J44" s="401"/>
      <c r="K44" s="358"/>
      <c r="L44" s="398"/>
      <c r="M44" s="399"/>
      <c r="N44" s="197"/>
      <c r="O44" s="197"/>
      <c r="P44" s="375"/>
      <c r="Q44" s="375"/>
      <c r="R44" s="375"/>
      <c r="S44" s="375"/>
      <c r="T44" s="375"/>
      <c r="U44" s="375"/>
      <c r="V44" s="352"/>
    </row>
    <row r="45" ht="15.75" customHeight="1">
      <c r="A45" s="350"/>
      <c r="B45" s="469"/>
      <c r="C45" s="466" t="s">
        <v>546</v>
      </c>
      <c r="D45" s="467" t="s">
        <v>534</v>
      </c>
      <c r="E45" s="396" t="s">
        <v>537</v>
      </c>
      <c r="F45" s="396" t="s">
        <v>536</v>
      </c>
      <c r="G45" s="396"/>
      <c r="H45" s="396"/>
      <c r="I45" s="397"/>
      <c r="J45" s="401"/>
      <c r="K45" s="358"/>
      <c r="L45" s="398"/>
      <c r="M45" s="399"/>
      <c r="N45" s="197"/>
      <c r="O45" s="197"/>
      <c r="P45" s="375"/>
      <c r="Q45" s="375"/>
      <c r="R45" s="375"/>
      <c r="S45" s="375"/>
      <c r="T45" s="375"/>
      <c r="U45" s="375"/>
      <c r="V45" s="352"/>
    </row>
    <row r="46" ht="15.75" customHeight="1">
      <c r="A46" s="350"/>
      <c r="B46" s="469"/>
      <c r="C46" s="466" t="s">
        <v>548</v>
      </c>
      <c r="D46" s="467" t="s">
        <v>534</v>
      </c>
      <c r="E46" s="396" t="s">
        <v>535</v>
      </c>
      <c r="F46" s="396" t="s">
        <v>536</v>
      </c>
      <c r="G46" s="396"/>
      <c r="H46" s="396"/>
      <c r="I46" s="397"/>
      <c r="J46" s="401"/>
      <c r="K46" s="358"/>
      <c r="L46" s="398"/>
      <c r="M46" s="399"/>
      <c r="N46" s="197"/>
      <c r="O46" s="197"/>
      <c r="P46" s="375"/>
      <c r="Q46" s="375"/>
      <c r="R46" s="375"/>
      <c r="S46" s="375"/>
      <c r="T46" s="375"/>
      <c r="U46" s="375"/>
      <c r="V46" s="352"/>
    </row>
    <row r="47" ht="15.75" customHeight="1">
      <c r="A47" s="350"/>
      <c r="B47" s="470"/>
      <c r="C47" s="466" t="s">
        <v>553</v>
      </c>
      <c r="D47" s="467" t="s">
        <v>534</v>
      </c>
      <c r="E47" s="396" t="s">
        <v>535</v>
      </c>
      <c r="F47" s="396"/>
      <c r="G47" s="396"/>
      <c r="H47" s="396"/>
      <c r="I47" s="397"/>
      <c r="J47" s="401"/>
      <c r="K47" s="358"/>
      <c r="L47" s="398"/>
      <c r="M47" s="399"/>
      <c r="N47" s="197"/>
      <c r="O47" s="197"/>
      <c r="P47" s="375"/>
      <c r="Q47" s="375"/>
      <c r="R47" s="375"/>
      <c r="S47" s="375"/>
      <c r="T47" s="375"/>
      <c r="U47" s="375"/>
      <c r="V47" s="352"/>
    </row>
    <row r="48" ht="15.75" customHeight="1">
      <c r="A48" s="350"/>
      <c r="B48" s="469"/>
      <c r="C48" s="466"/>
      <c r="D48" s="404"/>
      <c r="E48" s="396"/>
      <c r="F48" s="396"/>
      <c r="G48" s="396"/>
      <c r="H48" s="396"/>
      <c r="I48" s="397"/>
      <c r="J48" s="401"/>
      <c r="K48" s="358"/>
      <c r="L48" s="398"/>
      <c r="M48" s="399"/>
      <c r="N48" s="197"/>
      <c r="O48" s="197"/>
      <c r="P48" s="375"/>
      <c r="Q48" s="375"/>
      <c r="R48" s="375"/>
      <c r="S48" s="375"/>
      <c r="T48" s="375"/>
      <c r="U48" s="375"/>
      <c r="V48" s="352"/>
    </row>
    <row r="49" ht="15.75" customHeight="1">
      <c r="A49" s="350"/>
      <c r="B49" s="469"/>
      <c r="C49" s="466"/>
      <c r="D49" s="467"/>
      <c r="E49" s="396"/>
      <c r="F49" s="396"/>
      <c r="G49" s="396"/>
      <c r="H49" s="396"/>
      <c r="I49" s="397"/>
      <c r="J49" s="401"/>
      <c r="K49" s="358"/>
      <c r="L49" s="398"/>
      <c r="M49" s="399"/>
      <c r="N49" s="197"/>
      <c r="O49" s="197"/>
      <c r="P49" s="375"/>
      <c r="Q49" s="375"/>
      <c r="R49" s="375"/>
      <c r="S49" s="375"/>
      <c r="T49" s="375"/>
      <c r="U49" s="375"/>
      <c r="V49" s="352"/>
    </row>
    <row r="50" ht="15.75" customHeight="1">
      <c r="A50" s="350"/>
      <c r="B50" s="469"/>
      <c r="C50" s="466"/>
      <c r="D50" s="467"/>
      <c r="E50" s="396"/>
      <c r="F50" s="396"/>
      <c r="G50" s="396"/>
      <c r="H50" s="396"/>
      <c r="I50" s="397"/>
      <c r="J50" s="401"/>
      <c r="K50" s="358"/>
      <c r="L50" s="398"/>
      <c r="M50" s="399"/>
      <c r="N50" s="197"/>
      <c r="O50" s="197"/>
      <c r="P50" s="375"/>
      <c r="Q50" s="375"/>
      <c r="R50" s="375"/>
      <c r="S50" s="375"/>
      <c r="T50" s="375"/>
      <c r="U50" s="375"/>
      <c r="V50" s="352"/>
    </row>
    <row r="51" ht="15.75" customHeight="1">
      <c r="A51" s="350"/>
      <c r="B51" s="469"/>
      <c r="C51" s="466"/>
      <c r="D51" s="467"/>
      <c r="E51" s="396"/>
      <c r="F51" s="396"/>
      <c r="G51" s="396"/>
      <c r="H51" s="396"/>
      <c r="I51" s="397"/>
      <c r="J51" s="401"/>
      <c r="K51" s="358"/>
      <c r="L51" s="398"/>
      <c r="M51" s="399"/>
      <c r="N51" s="197"/>
      <c r="O51" s="197"/>
      <c r="P51" s="375"/>
      <c r="Q51" s="375"/>
      <c r="R51" s="375"/>
      <c r="S51" s="375"/>
      <c r="T51" s="375"/>
      <c r="U51" s="375"/>
      <c r="V51" s="352"/>
    </row>
    <row r="52" ht="15.75" customHeight="1">
      <c r="A52" s="350"/>
      <c r="B52" s="469"/>
      <c r="C52" s="471"/>
      <c r="D52" s="467"/>
      <c r="E52" s="396"/>
      <c r="F52" s="396"/>
      <c r="G52" s="396"/>
      <c r="H52" s="396"/>
      <c r="I52" s="397"/>
      <c r="J52" s="401"/>
      <c r="K52" s="358"/>
      <c r="L52" s="398"/>
      <c r="M52" s="399"/>
      <c r="N52" s="197"/>
      <c r="O52" s="197"/>
      <c r="P52" s="375"/>
      <c r="Q52" s="375"/>
      <c r="R52" s="375"/>
      <c r="S52" s="375"/>
      <c r="T52" s="375"/>
      <c r="U52" s="375"/>
      <c r="V52" s="352"/>
    </row>
    <row r="53" ht="9.75" customHeight="1">
      <c r="A53" s="350"/>
      <c r="B53" s="408" t="s">
        <v>557</v>
      </c>
      <c r="C53" s="147"/>
      <c r="D53" s="409"/>
      <c r="E53" s="410"/>
      <c r="F53" s="410"/>
      <c r="G53" s="410"/>
      <c r="H53" s="410"/>
      <c r="I53" s="411"/>
      <c r="J53" s="411"/>
      <c r="K53" s="358"/>
      <c r="L53" s="412"/>
      <c r="M53" s="399"/>
      <c r="N53" s="197"/>
      <c r="O53" s="197"/>
      <c r="P53" s="375"/>
      <c r="Q53" s="375"/>
      <c r="R53" s="375"/>
      <c r="S53" s="375"/>
      <c r="T53" s="375"/>
      <c r="U53" s="375"/>
      <c r="V53" s="352"/>
    </row>
    <row r="54" ht="15.75" customHeight="1">
      <c r="A54" s="350"/>
      <c r="B54" s="395" t="s">
        <v>479</v>
      </c>
      <c r="C54" s="397"/>
      <c r="D54" s="413"/>
      <c r="E54" s="414"/>
      <c r="F54" s="414"/>
      <c r="G54" s="414"/>
      <c r="H54" s="414"/>
      <c r="I54" s="415"/>
      <c r="J54" s="415"/>
      <c r="K54" s="358"/>
      <c r="L54" s="416"/>
      <c r="M54" s="399"/>
      <c r="N54" s="197"/>
      <c r="O54" s="197"/>
      <c r="P54" s="375"/>
      <c r="Q54" s="375"/>
      <c r="R54" s="375"/>
      <c r="S54" s="375"/>
      <c r="T54" s="375"/>
      <c r="U54" s="375"/>
      <c r="V54" s="352"/>
    </row>
    <row r="55" ht="15.75" customHeight="1">
      <c r="A55" s="350"/>
      <c r="B55" s="417" t="s">
        <v>481</v>
      </c>
      <c r="C55" s="397"/>
      <c r="D55" s="413"/>
      <c r="E55" s="414"/>
      <c r="F55" s="414"/>
      <c r="G55" s="414"/>
      <c r="H55" s="414"/>
      <c r="I55" s="415"/>
      <c r="J55" s="415"/>
      <c r="K55" s="358"/>
      <c r="L55" s="416"/>
      <c r="M55" s="399"/>
      <c r="N55" s="194"/>
      <c r="O55" s="194"/>
      <c r="P55" s="375"/>
      <c r="Q55" s="375"/>
      <c r="R55" s="375"/>
      <c r="S55" s="375"/>
      <c r="T55" s="375"/>
      <c r="U55" s="375"/>
      <c r="V55" s="352"/>
    </row>
    <row r="56" ht="15.75" customHeight="1">
      <c r="A56" s="350"/>
      <c r="B56" s="378"/>
      <c r="C56" s="379" t="s">
        <v>432</v>
      </c>
      <c r="D56" s="463" t="s">
        <v>435</v>
      </c>
      <c r="E56" s="383" t="s">
        <v>438</v>
      </c>
      <c r="F56" s="93"/>
      <c r="G56" s="93"/>
      <c r="H56" s="93"/>
      <c r="I56" s="381" t="s">
        <v>443</v>
      </c>
      <c r="J56" s="385" t="s">
        <v>444</v>
      </c>
      <c r="K56" s="358"/>
      <c r="L56" s="387" t="s">
        <v>446</v>
      </c>
      <c r="M56" s="464"/>
      <c r="N56" s="391" t="str">
        <f>average(I57:I82)</f>
        <v>#DIV/0!</v>
      </c>
      <c r="O56" s="425" t="str">
        <f>MAX(#REF!)</f>
        <v>#REF!</v>
      </c>
      <c r="P56" s="375"/>
      <c r="Q56" s="375"/>
      <c r="R56" s="375"/>
      <c r="S56" s="375"/>
      <c r="T56" s="375"/>
      <c r="U56" s="375"/>
      <c r="V56" s="352"/>
    </row>
    <row r="57" ht="15.75" customHeight="1">
      <c r="A57" s="350"/>
      <c r="B57" s="465" t="str">
        <f>'Academic Planner'!E25</f>
        <v>The ILT team will conduct instructional rounds to ensure math teachers are creating and implementing lesson plans aligned to the Common Core Standards. Implementation of cross department (teachers, student life, and student support) professional development centered around data analysis and unwrapping the CCSS around mathematics. </v>
      </c>
      <c r="C57" s="475" t="s">
        <v>559</v>
      </c>
      <c r="D57" s="467" t="s">
        <v>534</v>
      </c>
      <c r="E57" s="396" t="s">
        <v>535</v>
      </c>
      <c r="F57" s="396" t="s">
        <v>536</v>
      </c>
      <c r="G57" s="396" t="s">
        <v>537</v>
      </c>
      <c r="H57" s="396" t="s">
        <v>535</v>
      </c>
      <c r="I57" s="397"/>
      <c r="J57" s="397"/>
      <c r="K57" s="358"/>
      <c r="L57" s="398"/>
      <c r="M57" s="399"/>
      <c r="N57" s="197"/>
      <c r="O57" s="197"/>
      <c r="P57" s="375"/>
      <c r="Q57" s="375"/>
      <c r="R57" s="375"/>
      <c r="S57" s="375"/>
      <c r="T57" s="375"/>
      <c r="U57" s="375"/>
      <c r="V57" s="352"/>
    </row>
    <row r="58" ht="15.75" customHeight="1">
      <c r="A58" s="350"/>
      <c r="B58" s="479"/>
      <c r="C58" s="475" t="s">
        <v>553</v>
      </c>
      <c r="D58" s="467" t="s">
        <v>534</v>
      </c>
      <c r="E58" s="396" t="s">
        <v>535</v>
      </c>
      <c r="F58" s="396" t="s">
        <v>536</v>
      </c>
      <c r="G58" s="396" t="s">
        <v>537</v>
      </c>
      <c r="H58" s="396" t="s">
        <v>541</v>
      </c>
      <c r="I58" s="397"/>
      <c r="J58" s="401"/>
      <c r="K58" s="358"/>
      <c r="L58" s="398"/>
      <c r="M58" s="399"/>
      <c r="N58" s="197"/>
      <c r="O58" s="197"/>
      <c r="P58" s="375"/>
      <c r="Q58" s="375"/>
      <c r="R58" s="375"/>
      <c r="S58" s="375"/>
      <c r="T58" s="375"/>
      <c r="U58" s="375"/>
      <c r="V58" s="352"/>
    </row>
    <row r="59" ht="15.75" customHeight="1">
      <c r="A59" s="350"/>
      <c r="B59" s="479"/>
      <c r="C59" s="475" t="s">
        <v>561</v>
      </c>
      <c r="D59" s="467" t="s">
        <v>534</v>
      </c>
      <c r="E59" s="396" t="s">
        <v>537</v>
      </c>
      <c r="F59" s="396" t="s">
        <v>536</v>
      </c>
      <c r="G59" s="396" t="s">
        <v>535</v>
      </c>
      <c r="H59" s="396" t="s">
        <v>537</v>
      </c>
      <c r="I59" s="397"/>
      <c r="J59" s="401"/>
      <c r="K59" s="358"/>
      <c r="L59" s="398"/>
      <c r="M59" s="399"/>
      <c r="N59" s="197"/>
      <c r="O59" s="197"/>
      <c r="P59" s="375"/>
      <c r="Q59" s="375"/>
      <c r="R59" s="375"/>
      <c r="S59" s="375"/>
      <c r="T59" s="375"/>
      <c r="U59" s="375"/>
      <c r="V59" s="352"/>
    </row>
    <row r="60" ht="15.75" customHeight="1">
      <c r="A60" s="350"/>
      <c r="B60" s="479"/>
      <c r="C60" s="475"/>
      <c r="D60" s="467"/>
      <c r="E60" s="396"/>
      <c r="F60" s="396"/>
      <c r="G60" s="396"/>
      <c r="H60" s="396"/>
      <c r="I60" s="397"/>
      <c r="J60" s="401"/>
      <c r="K60" s="358"/>
      <c r="L60" s="398"/>
      <c r="M60" s="399"/>
      <c r="N60" s="197"/>
      <c r="O60" s="197"/>
      <c r="P60" s="375"/>
      <c r="Q60" s="375"/>
      <c r="R60" s="375"/>
      <c r="S60" s="375"/>
      <c r="T60" s="375"/>
      <c r="U60" s="375"/>
      <c r="V60" s="352"/>
    </row>
    <row r="61" ht="15.75" customHeight="1">
      <c r="A61" s="350"/>
      <c r="B61" s="479"/>
      <c r="C61" s="475"/>
      <c r="D61" s="406"/>
      <c r="E61" s="396"/>
      <c r="F61" s="396"/>
      <c r="G61" s="396"/>
      <c r="H61" s="396"/>
      <c r="I61" s="397"/>
      <c r="J61" s="401"/>
      <c r="K61" s="358"/>
      <c r="L61" s="398"/>
      <c r="M61" s="399"/>
      <c r="N61" s="197"/>
      <c r="O61" s="197"/>
      <c r="P61" s="375"/>
      <c r="Q61" s="375"/>
      <c r="R61" s="375"/>
      <c r="S61" s="375"/>
      <c r="T61" s="375"/>
      <c r="U61" s="375"/>
      <c r="V61" s="352"/>
    </row>
    <row r="62" ht="15.75" customHeight="1">
      <c r="A62" s="350"/>
      <c r="B62" s="479"/>
      <c r="C62" s="475"/>
      <c r="D62" s="406"/>
      <c r="E62" s="396"/>
      <c r="F62" s="396"/>
      <c r="G62" s="396"/>
      <c r="H62" s="396"/>
      <c r="I62" s="397"/>
      <c r="J62" s="401"/>
      <c r="K62" s="358"/>
      <c r="L62" s="398"/>
      <c r="M62" s="399"/>
      <c r="N62" s="197"/>
      <c r="O62" s="197"/>
      <c r="P62" s="375"/>
      <c r="Q62" s="375"/>
      <c r="R62" s="375"/>
      <c r="S62" s="375"/>
      <c r="T62" s="375"/>
      <c r="U62" s="375"/>
      <c r="V62" s="352"/>
    </row>
    <row r="63" ht="15.75" customHeight="1">
      <c r="A63" s="350"/>
      <c r="B63" s="479"/>
      <c r="C63" s="475"/>
      <c r="D63" s="491"/>
      <c r="E63" s="396"/>
      <c r="F63" s="396"/>
      <c r="G63" s="396"/>
      <c r="H63" s="396"/>
      <c r="I63" s="397"/>
      <c r="J63" s="401"/>
      <c r="K63" s="358"/>
      <c r="L63" s="398"/>
      <c r="M63" s="399"/>
      <c r="N63" s="197"/>
      <c r="O63" s="197"/>
      <c r="P63" s="375"/>
      <c r="Q63" s="375"/>
      <c r="R63" s="375"/>
      <c r="S63" s="375"/>
      <c r="T63" s="375"/>
      <c r="U63" s="375"/>
      <c r="V63" s="352"/>
    </row>
    <row r="64" ht="15.75" customHeight="1">
      <c r="A64" s="350"/>
      <c r="B64" s="479"/>
      <c r="C64" s="475"/>
      <c r="D64" s="406"/>
      <c r="E64" s="396"/>
      <c r="F64" s="396"/>
      <c r="G64" s="396"/>
      <c r="H64" s="396"/>
      <c r="I64" s="397"/>
      <c r="J64" s="401"/>
      <c r="K64" s="358"/>
      <c r="L64" s="398"/>
      <c r="M64" s="399"/>
      <c r="N64" s="197"/>
      <c r="O64" s="197"/>
      <c r="P64" s="375"/>
      <c r="Q64" s="375"/>
      <c r="R64" s="375"/>
      <c r="S64" s="375"/>
      <c r="T64" s="375"/>
      <c r="U64" s="375"/>
      <c r="V64" s="352"/>
    </row>
    <row r="65" ht="15.75" customHeight="1">
      <c r="A65" s="350"/>
      <c r="B65" s="479"/>
      <c r="C65" s="475"/>
      <c r="D65" s="467"/>
      <c r="E65" s="396"/>
      <c r="F65" s="396"/>
      <c r="G65" s="396"/>
      <c r="H65" s="396"/>
      <c r="I65" s="397"/>
      <c r="J65" s="401"/>
      <c r="K65" s="358"/>
      <c r="L65" s="398"/>
      <c r="M65" s="399"/>
      <c r="N65" s="197"/>
      <c r="O65" s="197"/>
      <c r="P65" s="375"/>
      <c r="Q65" s="375"/>
      <c r="R65" s="375"/>
      <c r="S65" s="375"/>
      <c r="T65" s="375"/>
      <c r="U65" s="375"/>
      <c r="V65" s="352"/>
    </row>
    <row r="66" ht="15.75" customHeight="1">
      <c r="A66" s="350"/>
      <c r="B66" s="479"/>
      <c r="C66" s="475"/>
      <c r="D66" s="467"/>
      <c r="E66" s="396"/>
      <c r="F66" s="396"/>
      <c r="G66" s="396"/>
      <c r="H66" s="396"/>
      <c r="I66" s="397"/>
      <c r="J66" s="401"/>
      <c r="K66" s="358"/>
      <c r="L66" s="398"/>
      <c r="M66" s="399"/>
      <c r="N66" s="197"/>
      <c r="O66" s="197"/>
      <c r="P66" s="375"/>
      <c r="Q66" s="375"/>
      <c r="R66" s="375"/>
      <c r="S66" s="375"/>
      <c r="T66" s="375"/>
      <c r="U66" s="375"/>
      <c r="V66" s="352"/>
    </row>
    <row r="67" ht="15.75" customHeight="1">
      <c r="A67" s="350"/>
      <c r="B67" s="479"/>
      <c r="C67" s="475"/>
      <c r="D67" s="406"/>
      <c r="E67" s="396"/>
      <c r="F67" s="396"/>
      <c r="G67" s="396"/>
      <c r="H67" s="396"/>
      <c r="I67" s="397"/>
      <c r="J67" s="401"/>
      <c r="K67" s="358"/>
      <c r="L67" s="398"/>
      <c r="M67" s="399"/>
      <c r="N67" s="197"/>
      <c r="O67" s="197"/>
      <c r="P67" s="375"/>
      <c r="Q67" s="375"/>
      <c r="R67" s="375"/>
      <c r="S67" s="375"/>
      <c r="T67" s="375"/>
      <c r="U67" s="375"/>
      <c r="V67" s="352"/>
    </row>
    <row r="68" ht="15.75" customHeight="1">
      <c r="A68" s="350"/>
      <c r="B68" s="479"/>
      <c r="C68" s="475"/>
      <c r="D68" s="406"/>
      <c r="E68" s="396"/>
      <c r="F68" s="396"/>
      <c r="G68" s="396"/>
      <c r="H68" s="396"/>
      <c r="I68" s="397"/>
      <c r="J68" s="401"/>
      <c r="K68" s="358"/>
      <c r="L68" s="398"/>
      <c r="M68" s="399"/>
      <c r="N68" s="197"/>
      <c r="O68" s="197"/>
      <c r="P68" s="375"/>
      <c r="Q68" s="375"/>
      <c r="R68" s="375"/>
      <c r="S68" s="375"/>
      <c r="T68" s="375"/>
      <c r="U68" s="375"/>
      <c r="V68" s="352"/>
    </row>
    <row r="69" ht="15.75" customHeight="1">
      <c r="A69" s="350"/>
      <c r="B69" s="479"/>
      <c r="C69" s="475"/>
      <c r="D69" s="467"/>
      <c r="E69" s="396"/>
      <c r="F69" s="396"/>
      <c r="G69" s="396"/>
      <c r="H69" s="396"/>
      <c r="I69" s="397"/>
      <c r="J69" s="401"/>
      <c r="K69" s="358"/>
      <c r="L69" s="398"/>
      <c r="M69" s="399"/>
      <c r="N69" s="197"/>
      <c r="O69" s="197"/>
      <c r="P69" s="375"/>
      <c r="Q69" s="375"/>
      <c r="R69" s="375"/>
      <c r="S69" s="375"/>
      <c r="T69" s="375"/>
      <c r="U69" s="375"/>
      <c r="V69" s="352"/>
    </row>
    <row r="70" ht="15.75" customHeight="1">
      <c r="A70" s="350"/>
      <c r="B70" s="479"/>
      <c r="C70" s="475"/>
      <c r="D70" s="406"/>
      <c r="E70" s="396"/>
      <c r="F70" s="396"/>
      <c r="G70" s="396"/>
      <c r="H70" s="396"/>
      <c r="I70" s="397"/>
      <c r="J70" s="401"/>
      <c r="K70" s="358"/>
      <c r="L70" s="398"/>
      <c r="M70" s="399"/>
      <c r="N70" s="197"/>
      <c r="O70" s="197"/>
      <c r="P70" s="375"/>
      <c r="Q70" s="375"/>
      <c r="R70" s="375"/>
      <c r="S70" s="375"/>
      <c r="T70" s="375"/>
      <c r="U70" s="375"/>
      <c r="V70" s="352"/>
    </row>
    <row r="71" ht="15.75" customHeight="1">
      <c r="A71" s="350"/>
      <c r="B71" s="479"/>
      <c r="C71" s="475"/>
      <c r="D71" s="406"/>
      <c r="E71" s="396"/>
      <c r="F71" s="396"/>
      <c r="G71" s="396"/>
      <c r="H71" s="396"/>
      <c r="I71" s="397"/>
      <c r="J71" s="397"/>
      <c r="K71" s="358"/>
      <c r="L71" s="398"/>
      <c r="M71" s="399"/>
      <c r="N71" s="197"/>
      <c r="O71" s="197"/>
      <c r="P71" s="375"/>
      <c r="Q71" s="375"/>
      <c r="R71" s="375"/>
      <c r="S71" s="375"/>
      <c r="T71" s="375"/>
      <c r="U71" s="375"/>
      <c r="V71" s="352"/>
    </row>
    <row r="72" ht="15.75" customHeight="1">
      <c r="A72" s="350"/>
      <c r="B72" s="479"/>
      <c r="C72" s="475"/>
      <c r="D72" s="467"/>
      <c r="E72" s="396"/>
      <c r="F72" s="396"/>
      <c r="G72" s="396"/>
      <c r="H72" s="396"/>
      <c r="I72" s="397"/>
      <c r="J72" s="397"/>
      <c r="K72" s="358"/>
      <c r="L72" s="398"/>
      <c r="M72" s="399"/>
      <c r="N72" s="197"/>
      <c r="O72" s="197"/>
      <c r="P72" s="375"/>
      <c r="Q72" s="375"/>
      <c r="R72" s="375"/>
      <c r="S72" s="375"/>
      <c r="T72" s="375"/>
      <c r="U72" s="375"/>
      <c r="V72" s="352"/>
    </row>
    <row r="73" ht="15.75" customHeight="1">
      <c r="A73" s="350"/>
      <c r="B73" s="479"/>
      <c r="C73" s="475"/>
      <c r="D73" s="406"/>
      <c r="E73" s="396"/>
      <c r="F73" s="396"/>
      <c r="G73" s="396"/>
      <c r="H73" s="396"/>
      <c r="I73" s="397"/>
      <c r="J73" s="397"/>
      <c r="K73" s="358"/>
      <c r="L73" s="398"/>
      <c r="M73" s="399"/>
      <c r="N73" s="197"/>
      <c r="O73" s="197"/>
      <c r="P73" s="375"/>
      <c r="Q73" s="375"/>
      <c r="R73" s="375"/>
      <c r="S73" s="375"/>
      <c r="T73" s="375"/>
      <c r="U73" s="375"/>
      <c r="V73" s="352"/>
    </row>
    <row r="74" ht="15.75" customHeight="1">
      <c r="A74" s="350"/>
      <c r="B74" s="479"/>
      <c r="C74" s="475"/>
      <c r="D74" s="406"/>
      <c r="E74" s="396"/>
      <c r="F74" s="396"/>
      <c r="G74" s="396"/>
      <c r="H74" s="396"/>
      <c r="I74" s="397"/>
      <c r="J74" s="397"/>
      <c r="K74" s="358"/>
      <c r="L74" s="398"/>
      <c r="M74" s="399"/>
      <c r="N74" s="197"/>
      <c r="O74" s="197"/>
      <c r="P74" s="375"/>
      <c r="Q74" s="375"/>
      <c r="R74" s="375"/>
      <c r="S74" s="375"/>
      <c r="T74" s="375"/>
      <c r="U74" s="375"/>
      <c r="V74" s="352"/>
    </row>
    <row r="75" ht="15.75" customHeight="1">
      <c r="A75" s="350"/>
      <c r="B75" s="479"/>
      <c r="C75" s="475"/>
      <c r="D75" s="467"/>
      <c r="E75" s="396"/>
      <c r="F75" s="396"/>
      <c r="G75" s="396"/>
      <c r="H75" s="396"/>
      <c r="I75" s="397"/>
      <c r="J75" s="397"/>
      <c r="K75" s="358"/>
      <c r="L75" s="398"/>
      <c r="M75" s="399"/>
      <c r="N75" s="197"/>
      <c r="O75" s="197"/>
      <c r="P75" s="375"/>
      <c r="Q75" s="375"/>
      <c r="R75" s="375"/>
      <c r="S75" s="375"/>
      <c r="T75" s="375"/>
      <c r="U75" s="375"/>
      <c r="V75" s="352"/>
    </row>
    <row r="76" ht="15.75" customHeight="1">
      <c r="A76" s="350"/>
      <c r="B76" s="479"/>
      <c r="C76" s="475"/>
      <c r="D76" s="406"/>
      <c r="E76" s="396"/>
      <c r="F76" s="396"/>
      <c r="G76" s="396"/>
      <c r="H76" s="396"/>
      <c r="I76" s="397"/>
      <c r="J76" s="397"/>
      <c r="K76" s="358"/>
      <c r="L76" s="398"/>
      <c r="M76" s="399"/>
      <c r="N76" s="197"/>
      <c r="O76" s="197"/>
      <c r="P76" s="375"/>
      <c r="Q76" s="375"/>
      <c r="R76" s="375"/>
      <c r="S76" s="375"/>
      <c r="T76" s="375"/>
      <c r="U76" s="375"/>
      <c r="V76" s="352"/>
    </row>
    <row r="77" ht="15.75" customHeight="1">
      <c r="A77" s="350"/>
      <c r="B77" s="479"/>
      <c r="C77" s="475"/>
      <c r="D77" s="406"/>
      <c r="E77" s="396"/>
      <c r="F77" s="396"/>
      <c r="G77" s="396"/>
      <c r="H77" s="396"/>
      <c r="I77" s="397"/>
      <c r="J77" s="397"/>
      <c r="K77" s="358"/>
      <c r="L77" s="398"/>
      <c r="M77" s="399"/>
      <c r="N77" s="197"/>
      <c r="O77" s="197"/>
      <c r="P77" s="375"/>
      <c r="Q77" s="375"/>
      <c r="R77" s="375"/>
      <c r="S77" s="375"/>
      <c r="T77" s="375"/>
      <c r="U77" s="375"/>
      <c r="V77" s="352"/>
    </row>
    <row r="78" ht="15.75" customHeight="1">
      <c r="A78" s="350"/>
      <c r="B78" s="479"/>
      <c r="C78" s="475"/>
      <c r="D78" s="467"/>
      <c r="E78" s="396"/>
      <c r="F78" s="396"/>
      <c r="G78" s="396"/>
      <c r="H78" s="396"/>
      <c r="I78" s="397"/>
      <c r="J78" s="397"/>
      <c r="K78" s="358"/>
      <c r="L78" s="398"/>
      <c r="M78" s="399"/>
      <c r="N78" s="197"/>
      <c r="O78" s="197"/>
      <c r="P78" s="375"/>
      <c r="Q78" s="375"/>
      <c r="R78" s="375"/>
      <c r="S78" s="375"/>
      <c r="T78" s="375"/>
      <c r="U78" s="375"/>
      <c r="V78" s="352"/>
    </row>
    <row r="79" ht="18.0" customHeight="1">
      <c r="A79" s="350"/>
      <c r="B79" s="479"/>
      <c r="C79" s="493"/>
      <c r="D79" s="406"/>
      <c r="E79" s="396"/>
      <c r="F79" s="396"/>
      <c r="G79" s="396"/>
      <c r="H79" s="396"/>
      <c r="I79" s="397"/>
      <c r="J79" s="397"/>
      <c r="K79" s="358"/>
      <c r="L79" s="398"/>
      <c r="M79" s="399"/>
      <c r="N79" s="197"/>
      <c r="O79" s="197"/>
      <c r="P79" s="375"/>
      <c r="Q79" s="375"/>
      <c r="R79" s="375"/>
      <c r="S79" s="375"/>
      <c r="T79" s="375"/>
      <c r="U79" s="375"/>
      <c r="V79" s="352"/>
    </row>
    <row r="80" ht="9.75" customHeight="1">
      <c r="A80" s="350"/>
      <c r="B80" s="408" t="s">
        <v>565</v>
      </c>
      <c r="C80" s="147"/>
      <c r="D80" s="409"/>
      <c r="E80" s="410"/>
      <c r="F80" s="410"/>
      <c r="G80" s="410"/>
      <c r="H80" s="410"/>
      <c r="I80" s="411"/>
      <c r="J80" s="411"/>
      <c r="K80" s="358"/>
      <c r="L80" s="412"/>
      <c r="M80" s="399"/>
      <c r="N80" s="197"/>
      <c r="O80" s="197"/>
      <c r="P80" s="375"/>
      <c r="Q80" s="375"/>
      <c r="R80" s="375"/>
      <c r="S80" s="375"/>
      <c r="T80" s="375"/>
      <c r="U80" s="375"/>
      <c r="V80" s="352"/>
    </row>
    <row r="81" ht="15.75" customHeight="1">
      <c r="A81" s="350"/>
      <c r="B81" s="494" t="s">
        <v>479</v>
      </c>
      <c r="C81" s="397"/>
      <c r="D81" s="462"/>
      <c r="E81" s="414"/>
      <c r="F81" s="414"/>
      <c r="G81" s="414"/>
      <c r="H81" s="414"/>
      <c r="I81" s="415"/>
      <c r="J81" s="415"/>
      <c r="K81" s="358"/>
      <c r="L81" s="416"/>
      <c r="M81" s="399"/>
      <c r="N81" s="197"/>
      <c r="O81" s="197"/>
      <c r="P81" s="375"/>
      <c r="Q81" s="375"/>
      <c r="R81" s="375"/>
      <c r="S81" s="375"/>
      <c r="T81" s="375"/>
      <c r="U81" s="375"/>
      <c r="V81" s="352"/>
    </row>
    <row r="82" ht="15.75" customHeight="1">
      <c r="A82" s="350"/>
      <c r="B82" s="417" t="s">
        <v>481</v>
      </c>
      <c r="C82" s="397"/>
      <c r="D82" s="462"/>
      <c r="E82" s="414"/>
      <c r="F82" s="414"/>
      <c r="G82" s="414"/>
      <c r="H82" s="414"/>
      <c r="I82" s="415"/>
      <c r="J82" s="415"/>
      <c r="K82" s="358"/>
      <c r="L82" s="416"/>
      <c r="M82" s="399"/>
      <c r="N82" s="194"/>
      <c r="O82" s="194"/>
      <c r="P82" s="375"/>
      <c r="Q82" s="375"/>
      <c r="R82" s="375"/>
      <c r="S82" s="375"/>
      <c r="T82" s="375"/>
      <c r="U82" s="375"/>
      <c r="V82" s="352"/>
    </row>
    <row r="83" ht="15.75" customHeight="1">
      <c r="A83" s="350"/>
      <c r="B83" s="378"/>
      <c r="C83" s="379" t="s">
        <v>432</v>
      </c>
      <c r="D83" s="463"/>
      <c r="E83" s="383"/>
      <c r="F83" s="93"/>
      <c r="G83" s="93"/>
      <c r="H83" s="93"/>
      <c r="I83" s="381" t="s">
        <v>443</v>
      </c>
      <c r="J83" s="385" t="s">
        <v>444</v>
      </c>
      <c r="K83" s="358"/>
      <c r="L83" s="387" t="s">
        <v>446</v>
      </c>
      <c r="M83" s="464"/>
      <c r="N83" s="391" t="str">
        <f>average(I84:I99)</f>
        <v>#DIV/0!</v>
      </c>
      <c r="O83" s="425" t="str">
        <f>MAX(#REF!)</f>
        <v>#REF!</v>
      </c>
      <c r="P83" s="375"/>
      <c r="Q83" s="375"/>
      <c r="R83" s="375"/>
      <c r="S83" s="375"/>
      <c r="T83" s="375"/>
      <c r="U83" s="375"/>
      <c r="V83" s="352"/>
    </row>
    <row r="84" ht="15.75" customHeight="1">
      <c r="A84" s="350"/>
      <c r="B84" s="500" t="str">
        <f>'CultureClimate Planner'!E12</f>
        <v>By June 2020 SEED MD will create and execute an accountability system for Model of Care. </v>
      </c>
      <c r="C84" s="493" t="s">
        <v>566</v>
      </c>
      <c r="D84" s="404">
        <v>43805.0</v>
      </c>
      <c r="E84" s="396" t="s">
        <v>466</v>
      </c>
      <c r="F84" s="396"/>
      <c r="G84" s="396"/>
      <c r="H84" s="396"/>
      <c r="I84" s="397"/>
      <c r="J84" s="397"/>
      <c r="K84" s="389"/>
      <c r="L84" s="398"/>
      <c r="M84" s="399"/>
      <c r="N84" s="197"/>
      <c r="O84" s="197"/>
      <c r="P84" s="375"/>
      <c r="Q84" s="375"/>
      <c r="R84" s="375"/>
      <c r="S84" s="375"/>
      <c r="T84" s="375"/>
      <c r="U84" s="375"/>
      <c r="V84" s="352"/>
    </row>
    <row r="85" ht="15.75" customHeight="1">
      <c r="A85" s="350"/>
      <c r="B85" s="503"/>
      <c r="C85" s="493" t="s">
        <v>567</v>
      </c>
      <c r="D85" s="404">
        <v>43818.0</v>
      </c>
      <c r="E85" s="396" t="s">
        <v>466</v>
      </c>
      <c r="F85" s="396"/>
      <c r="G85" s="396"/>
      <c r="H85" s="396"/>
      <c r="I85" s="397"/>
      <c r="J85" s="401"/>
      <c r="K85" s="389"/>
      <c r="L85" s="398"/>
      <c r="M85" s="399"/>
      <c r="N85" s="197"/>
      <c r="O85" s="197"/>
      <c r="P85" s="375"/>
      <c r="Q85" s="375"/>
      <c r="R85" s="375"/>
      <c r="S85" s="375"/>
      <c r="T85" s="375"/>
      <c r="U85" s="375"/>
      <c r="V85" s="352"/>
    </row>
    <row r="86" ht="15.75" customHeight="1">
      <c r="A86" s="350"/>
      <c r="B86" s="503"/>
      <c r="C86" s="493" t="s">
        <v>568</v>
      </c>
      <c r="D86" s="467" t="s">
        <v>534</v>
      </c>
      <c r="E86" s="396" t="s">
        <v>466</v>
      </c>
      <c r="F86" s="396"/>
      <c r="G86" s="396"/>
      <c r="H86" s="396"/>
      <c r="I86" s="397"/>
      <c r="J86" s="401"/>
      <c r="K86" s="389"/>
      <c r="L86" s="398"/>
      <c r="M86" s="399"/>
      <c r="N86" s="197"/>
      <c r="O86" s="197"/>
      <c r="P86" s="375"/>
      <c r="Q86" s="375"/>
      <c r="R86" s="375"/>
      <c r="S86" s="375"/>
      <c r="T86" s="375"/>
      <c r="U86" s="375"/>
      <c r="V86" s="352"/>
    </row>
    <row r="87" ht="15.75" customHeight="1">
      <c r="A87" s="350"/>
      <c r="B87" s="503"/>
      <c r="C87" s="493" t="s">
        <v>569</v>
      </c>
      <c r="D87" s="467" t="s">
        <v>534</v>
      </c>
      <c r="E87" s="396" t="s">
        <v>466</v>
      </c>
      <c r="F87" s="396"/>
      <c r="G87" s="396"/>
      <c r="H87" s="396"/>
      <c r="I87" s="397"/>
      <c r="J87" s="401"/>
      <c r="K87" s="389"/>
      <c r="L87" s="398"/>
      <c r="M87" s="399"/>
      <c r="N87" s="197"/>
      <c r="O87" s="197"/>
      <c r="P87" s="375"/>
      <c r="Q87" s="375"/>
      <c r="R87" s="375"/>
      <c r="S87" s="375"/>
      <c r="T87" s="375"/>
      <c r="U87" s="375"/>
      <c r="V87" s="352"/>
    </row>
    <row r="88" ht="15.75" customHeight="1">
      <c r="A88" s="350"/>
      <c r="B88" s="503"/>
      <c r="C88" s="493" t="s">
        <v>570</v>
      </c>
      <c r="D88" s="467" t="s">
        <v>534</v>
      </c>
      <c r="E88" s="396" t="s">
        <v>466</v>
      </c>
      <c r="F88" s="396"/>
      <c r="G88" s="396"/>
      <c r="H88" s="396"/>
      <c r="I88" s="397"/>
      <c r="J88" s="401"/>
      <c r="K88" s="389"/>
      <c r="L88" s="398"/>
      <c r="M88" s="399"/>
      <c r="N88" s="197"/>
      <c r="O88" s="197"/>
      <c r="P88" s="375"/>
      <c r="Q88" s="375"/>
      <c r="R88" s="375"/>
      <c r="S88" s="375"/>
      <c r="T88" s="375"/>
      <c r="U88" s="375"/>
      <c r="V88" s="352"/>
    </row>
    <row r="89" ht="15.75" customHeight="1">
      <c r="A89" s="350"/>
      <c r="B89" s="503"/>
      <c r="C89" s="504" t="s">
        <v>571</v>
      </c>
      <c r="D89" s="505">
        <v>43628.0</v>
      </c>
      <c r="E89" s="396" t="s">
        <v>572</v>
      </c>
      <c r="F89" s="396" t="s">
        <v>466</v>
      </c>
      <c r="G89" s="396"/>
      <c r="H89" s="396"/>
      <c r="I89" s="397"/>
      <c r="J89" s="401"/>
      <c r="K89" s="389"/>
      <c r="L89" s="398"/>
      <c r="M89" s="399"/>
      <c r="N89" s="197"/>
      <c r="O89" s="197"/>
      <c r="P89" s="375"/>
      <c r="Q89" s="375"/>
      <c r="R89" s="375"/>
      <c r="S89" s="375"/>
      <c r="T89" s="375"/>
      <c r="U89" s="375"/>
      <c r="V89" s="352"/>
    </row>
    <row r="90" ht="15.75" customHeight="1">
      <c r="A90" s="350"/>
      <c r="B90" s="503"/>
      <c r="C90" s="493" t="s">
        <v>573</v>
      </c>
      <c r="D90" s="406">
        <v>43805.0</v>
      </c>
      <c r="E90" s="396" t="s">
        <v>466</v>
      </c>
      <c r="F90" s="396"/>
      <c r="G90" s="396"/>
      <c r="H90" s="396"/>
      <c r="I90" s="397"/>
      <c r="J90" s="401"/>
      <c r="K90" s="389"/>
      <c r="L90" s="398"/>
      <c r="M90" s="399"/>
      <c r="N90" s="197"/>
      <c r="O90" s="197"/>
      <c r="P90" s="375"/>
      <c r="Q90" s="375"/>
      <c r="R90" s="375"/>
      <c r="S90" s="375"/>
      <c r="T90" s="375"/>
      <c r="U90" s="375"/>
      <c r="V90" s="352"/>
    </row>
    <row r="91" ht="15.75" customHeight="1">
      <c r="A91" s="350"/>
      <c r="B91" s="503"/>
      <c r="C91" s="493"/>
      <c r="D91" s="406"/>
      <c r="E91" s="396"/>
      <c r="F91" s="396"/>
      <c r="G91" s="396"/>
      <c r="H91" s="396"/>
      <c r="I91" s="397"/>
      <c r="J91" s="401"/>
      <c r="K91" s="389"/>
      <c r="L91" s="398"/>
      <c r="M91" s="399"/>
      <c r="N91" s="197"/>
      <c r="O91" s="197"/>
      <c r="P91" s="375"/>
      <c r="Q91" s="375"/>
      <c r="R91" s="375"/>
      <c r="S91" s="375"/>
      <c r="T91" s="375"/>
      <c r="U91" s="375"/>
      <c r="V91" s="352"/>
    </row>
    <row r="92" ht="15.75" customHeight="1">
      <c r="A92" s="350"/>
      <c r="B92" s="503"/>
      <c r="C92" s="493"/>
      <c r="D92" s="406"/>
      <c r="E92" s="396"/>
      <c r="F92" s="396"/>
      <c r="G92" s="396"/>
      <c r="H92" s="396"/>
      <c r="I92" s="397"/>
      <c r="J92" s="401"/>
      <c r="K92" s="389"/>
      <c r="L92" s="398"/>
      <c r="M92" s="399"/>
      <c r="N92" s="197"/>
      <c r="O92" s="197"/>
      <c r="P92" s="375"/>
      <c r="Q92" s="375"/>
      <c r="R92" s="375"/>
      <c r="S92" s="375"/>
      <c r="T92" s="375"/>
      <c r="U92" s="375"/>
      <c r="V92" s="352"/>
    </row>
    <row r="93" ht="15.75" customHeight="1">
      <c r="A93" s="350"/>
      <c r="B93" s="503"/>
      <c r="C93" s="493"/>
      <c r="D93" s="406"/>
      <c r="E93" s="396"/>
      <c r="F93" s="396"/>
      <c r="G93" s="396"/>
      <c r="H93" s="396"/>
      <c r="I93" s="397"/>
      <c r="J93" s="401"/>
      <c r="K93" s="389"/>
      <c r="L93" s="398"/>
      <c r="M93" s="399"/>
      <c r="N93" s="197"/>
      <c r="O93" s="197"/>
      <c r="P93" s="375"/>
      <c r="Q93" s="375"/>
      <c r="R93" s="375"/>
      <c r="S93" s="375"/>
      <c r="T93" s="375"/>
      <c r="U93" s="375"/>
      <c r="V93" s="352"/>
    </row>
    <row r="94" ht="15.75" customHeight="1">
      <c r="A94" s="350"/>
      <c r="B94" s="503"/>
      <c r="C94" s="493"/>
      <c r="D94" s="406"/>
      <c r="E94" s="396"/>
      <c r="F94" s="396"/>
      <c r="G94" s="396"/>
      <c r="H94" s="396"/>
      <c r="I94" s="397"/>
      <c r="J94" s="401"/>
      <c r="K94" s="389"/>
      <c r="L94" s="398"/>
      <c r="M94" s="399"/>
      <c r="N94" s="197"/>
      <c r="O94" s="197"/>
      <c r="P94" s="375"/>
      <c r="Q94" s="375"/>
      <c r="R94" s="375"/>
      <c r="S94" s="375"/>
      <c r="T94" s="375"/>
      <c r="U94" s="375"/>
      <c r="V94" s="352"/>
    </row>
    <row r="95" ht="15.75" customHeight="1">
      <c r="A95" s="350"/>
      <c r="B95" s="503"/>
      <c r="C95" s="493"/>
      <c r="D95" s="406"/>
      <c r="E95" s="396"/>
      <c r="F95" s="396"/>
      <c r="G95" s="396"/>
      <c r="H95" s="396"/>
      <c r="I95" s="397"/>
      <c r="J95" s="397"/>
      <c r="K95" s="389"/>
      <c r="L95" s="398"/>
      <c r="M95" s="399"/>
      <c r="N95" s="197"/>
      <c r="O95" s="197"/>
      <c r="P95" s="375"/>
      <c r="Q95" s="375"/>
      <c r="R95" s="375"/>
      <c r="S95" s="375"/>
      <c r="T95" s="375"/>
      <c r="U95" s="375"/>
      <c r="V95" s="352"/>
    </row>
    <row r="96" ht="18.0" customHeight="1">
      <c r="A96" s="350"/>
      <c r="B96" s="508"/>
      <c r="C96" s="493"/>
      <c r="D96" s="406"/>
      <c r="E96" s="396"/>
      <c r="F96" s="396"/>
      <c r="G96" s="396"/>
      <c r="H96" s="396"/>
      <c r="I96" s="397"/>
      <c r="J96" s="397"/>
      <c r="K96" s="389"/>
      <c r="L96" s="398"/>
      <c r="M96" s="399"/>
      <c r="N96" s="197"/>
      <c r="O96" s="197"/>
      <c r="P96" s="375"/>
      <c r="Q96" s="375"/>
      <c r="R96" s="375"/>
      <c r="S96" s="375"/>
      <c r="T96" s="375"/>
      <c r="U96" s="375"/>
      <c r="V96" s="352"/>
    </row>
    <row r="97" ht="9.75" customHeight="1">
      <c r="A97" s="350"/>
      <c r="B97" s="408" t="s">
        <v>574</v>
      </c>
      <c r="C97" s="147"/>
      <c r="D97" s="409"/>
      <c r="E97" s="410"/>
      <c r="F97" s="410"/>
      <c r="G97" s="410"/>
      <c r="H97" s="410"/>
      <c r="I97" s="411"/>
      <c r="J97" s="411"/>
      <c r="K97" s="509"/>
      <c r="L97" s="412"/>
      <c r="M97" s="399"/>
      <c r="N97" s="197"/>
      <c r="O97" s="197"/>
      <c r="P97" s="375"/>
      <c r="Q97" s="375"/>
      <c r="R97" s="375"/>
      <c r="S97" s="375"/>
      <c r="T97" s="375"/>
      <c r="U97" s="375"/>
      <c r="V97" s="352"/>
    </row>
    <row r="98" ht="15.75" customHeight="1">
      <c r="A98" s="350"/>
      <c r="B98" s="395" t="s">
        <v>479</v>
      </c>
      <c r="C98" s="397"/>
      <c r="D98" s="413"/>
      <c r="E98" s="414"/>
      <c r="F98" s="414"/>
      <c r="G98" s="414"/>
      <c r="H98" s="414"/>
      <c r="I98" s="415"/>
      <c r="J98" s="415"/>
      <c r="K98" s="509"/>
      <c r="L98" s="416"/>
      <c r="M98" s="399"/>
      <c r="N98" s="197"/>
      <c r="O98" s="197"/>
      <c r="P98" s="375"/>
      <c r="Q98" s="375"/>
      <c r="R98" s="375"/>
      <c r="S98" s="375"/>
      <c r="T98" s="375"/>
      <c r="U98" s="375"/>
      <c r="V98" s="352"/>
    </row>
    <row r="99" ht="15.75" customHeight="1">
      <c r="A99" s="350"/>
      <c r="B99" s="417" t="s">
        <v>481</v>
      </c>
      <c r="C99" s="397"/>
      <c r="D99" s="413"/>
      <c r="E99" s="414"/>
      <c r="F99" s="414"/>
      <c r="G99" s="414"/>
      <c r="H99" s="414"/>
      <c r="I99" s="415"/>
      <c r="J99" s="415"/>
      <c r="K99" s="509"/>
      <c r="L99" s="416"/>
      <c r="M99" s="399"/>
      <c r="N99" s="194"/>
      <c r="O99" s="194"/>
      <c r="P99" s="375"/>
      <c r="Q99" s="375"/>
      <c r="R99" s="375"/>
      <c r="S99" s="375"/>
      <c r="T99" s="375"/>
      <c r="U99" s="375"/>
      <c r="V99" s="352"/>
    </row>
    <row r="100" ht="15.75" customHeight="1">
      <c r="A100" s="350"/>
      <c r="B100" s="378"/>
      <c r="C100" s="379" t="s">
        <v>432</v>
      </c>
      <c r="D100" s="463" t="s">
        <v>435</v>
      </c>
      <c r="E100" s="383" t="s">
        <v>438</v>
      </c>
      <c r="F100" s="93"/>
      <c r="G100" s="93"/>
      <c r="H100" s="93"/>
      <c r="I100" s="381" t="s">
        <v>443</v>
      </c>
      <c r="J100" s="385" t="s">
        <v>444</v>
      </c>
      <c r="K100" s="358"/>
      <c r="L100" s="387" t="s">
        <v>446</v>
      </c>
      <c r="M100" s="464"/>
      <c r="N100" s="391" t="str">
        <f>average(I101:I115)</f>
        <v>#DIV/0!</v>
      </c>
      <c r="O100" s="425" t="str">
        <f>MAX(#REF!)</f>
        <v>#REF!</v>
      </c>
      <c r="P100" s="375"/>
      <c r="Q100" s="375"/>
      <c r="R100" s="375"/>
      <c r="S100" s="375"/>
      <c r="T100" s="375"/>
      <c r="U100" s="375"/>
      <c r="V100" s="352"/>
    </row>
    <row r="101" ht="15.75" customHeight="1">
      <c r="A101" s="350"/>
      <c r="B101" s="516" t="str">
        <f>'CultureClimate Planner'!E27</f>
        <v>By June 2020, there will be Model of Care professional development and refreshers for all staff. * Preventing Problem Behaviors, Encouraging Positive Behaviors and Correcting Problem Behaviors.(Planned teaching, Types of Praise,Corrective Strategies) </v>
      </c>
      <c r="C101" s="493" t="s">
        <v>576</v>
      </c>
      <c r="D101" s="404">
        <v>43805.0</v>
      </c>
      <c r="E101" s="396" t="s">
        <v>466</v>
      </c>
      <c r="F101" s="396"/>
      <c r="G101" s="396"/>
      <c r="H101" s="396"/>
      <c r="I101" s="397"/>
      <c r="J101" s="397"/>
      <c r="K101" s="389"/>
      <c r="L101" s="398"/>
      <c r="M101" s="399"/>
      <c r="N101" s="197"/>
      <c r="O101" s="197"/>
      <c r="P101" s="375"/>
      <c r="Q101" s="375"/>
      <c r="R101" s="375"/>
      <c r="S101" s="375"/>
      <c r="T101" s="375"/>
      <c r="U101" s="375"/>
      <c r="V101" s="352"/>
    </row>
    <row r="102" ht="15.75" customHeight="1">
      <c r="A102" s="350"/>
      <c r="B102" s="197"/>
      <c r="C102" s="493" t="s">
        <v>582</v>
      </c>
      <c r="D102" s="404">
        <v>43861.0</v>
      </c>
      <c r="E102" s="396" t="s">
        <v>572</v>
      </c>
      <c r="F102" s="396" t="s">
        <v>466</v>
      </c>
      <c r="G102" s="396"/>
      <c r="H102" s="396"/>
      <c r="I102" s="397"/>
      <c r="J102" s="401"/>
      <c r="K102" s="389"/>
      <c r="L102" s="398"/>
      <c r="M102" s="399"/>
      <c r="N102" s="197"/>
      <c r="O102" s="197"/>
      <c r="P102" s="375"/>
      <c r="Q102" s="375"/>
      <c r="R102" s="375"/>
      <c r="S102" s="375"/>
      <c r="T102" s="375"/>
      <c r="U102" s="375"/>
      <c r="V102" s="352"/>
    </row>
    <row r="103" ht="15.75" customHeight="1">
      <c r="A103" s="350"/>
      <c r="B103" s="197"/>
      <c r="C103" s="493" t="s">
        <v>584</v>
      </c>
      <c r="D103" s="467" t="s">
        <v>534</v>
      </c>
      <c r="E103" s="396" t="s">
        <v>466</v>
      </c>
      <c r="F103" s="396"/>
      <c r="G103" s="396"/>
      <c r="H103" s="396"/>
      <c r="I103" s="397"/>
      <c r="J103" s="401"/>
      <c r="K103" s="389"/>
      <c r="L103" s="398"/>
      <c r="M103" s="399"/>
      <c r="N103" s="197"/>
      <c r="O103" s="197"/>
      <c r="P103" s="375"/>
      <c r="Q103" s="375"/>
      <c r="R103" s="375"/>
      <c r="S103" s="375"/>
      <c r="T103" s="375"/>
      <c r="U103" s="375"/>
      <c r="V103" s="352"/>
    </row>
    <row r="104" ht="15.75" customHeight="1">
      <c r="A104" s="350"/>
      <c r="B104" s="197"/>
      <c r="C104" s="493"/>
      <c r="D104" s="406"/>
      <c r="E104" s="396"/>
      <c r="F104" s="396"/>
      <c r="G104" s="396"/>
      <c r="H104" s="396"/>
      <c r="I104" s="397"/>
      <c r="J104" s="401"/>
      <c r="K104" s="389"/>
      <c r="L104" s="398"/>
      <c r="M104" s="399"/>
      <c r="N104" s="197"/>
      <c r="O104" s="197"/>
      <c r="P104" s="375"/>
      <c r="Q104" s="375"/>
      <c r="R104" s="375"/>
      <c r="S104" s="375"/>
      <c r="T104" s="375"/>
      <c r="U104" s="375"/>
      <c r="V104" s="352"/>
    </row>
    <row r="105" ht="15.75" customHeight="1">
      <c r="A105" s="350"/>
      <c r="B105" s="197"/>
      <c r="C105" s="493"/>
      <c r="D105" s="406"/>
      <c r="E105" s="396"/>
      <c r="F105" s="396"/>
      <c r="G105" s="396"/>
      <c r="H105" s="396"/>
      <c r="I105" s="397"/>
      <c r="J105" s="401"/>
      <c r="K105" s="389"/>
      <c r="L105" s="398"/>
      <c r="M105" s="399"/>
      <c r="N105" s="197"/>
      <c r="O105" s="197"/>
      <c r="P105" s="375"/>
      <c r="Q105" s="375"/>
      <c r="R105" s="375"/>
      <c r="S105" s="375"/>
      <c r="T105" s="375"/>
      <c r="U105" s="375"/>
      <c r="V105" s="352"/>
    </row>
    <row r="106" ht="15.75" customHeight="1">
      <c r="A106" s="350"/>
      <c r="B106" s="197"/>
      <c r="C106" s="493"/>
      <c r="D106" s="406"/>
      <c r="E106" s="396"/>
      <c r="F106" s="396"/>
      <c r="G106" s="396"/>
      <c r="H106" s="396"/>
      <c r="I106" s="397"/>
      <c r="J106" s="401"/>
      <c r="K106" s="389"/>
      <c r="L106" s="398"/>
      <c r="M106" s="399"/>
      <c r="N106" s="197"/>
      <c r="O106" s="197"/>
      <c r="P106" s="375"/>
      <c r="Q106" s="375"/>
      <c r="R106" s="375"/>
      <c r="S106" s="375"/>
      <c r="T106" s="375"/>
      <c r="U106" s="375"/>
      <c r="V106" s="352"/>
    </row>
    <row r="107" ht="15.75" customHeight="1">
      <c r="A107" s="350"/>
      <c r="B107" s="197"/>
      <c r="C107" s="493"/>
      <c r="D107" s="406"/>
      <c r="E107" s="396"/>
      <c r="F107" s="396"/>
      <c r="G107" s="396"/>
      <c r="H107" s="396"/>
      <c r="I107" s="397"/>
      <c r="J107" s="401"/>
      <c r="K107" s="389"/>
      <c r="L107" s="398"/>
      <c r="M107" s="399"/>
      <c r="N107" s="197"/>
      <c r="O107" s="197"/>
      <c r="P107" s="375"/>
      <c r="Q107" s="375"/>
      <c r="R107" s="375"/>
      <c r="S107" s="375"/>
      <c r="T107" s="375"/>
      <c r="U107" s="375"/>
      <c r="V107" s="352"/>
    </row>
    <row r="108" ht="15.75" customHeight="1">
      <c r="A108" s="350"/>
      <c r="B108" s="197"/>
      <c r="C108" s="493"/>
      <c r="D108" s="406"/>
      <c r="E108" s="396"/>
      <c r="F108" s="396"/>
      <c r="G108" s="396"/>
      <c r="H108" s="396"/>
      <c r="I108" s="397"/>
      <c r="J108" s="401"/>
      <c r="K108" s="389"/>
      <c r="L108" s="398"/>
      <c r="M108" s="399"/>
      <c r="N108" s="197"/>
      <c r="O108" s="197"/>
      <c r="P108" s="375"/>
      <c r="Q108" s="375"/>
      <c r="R108" s="375"/>
      <c r="S108" s="375"/>
      <c r="T108" s="375"/>
      <c r="U108" s="375"/>
      <c r="V108" s="352"/>
    </row>
    <row r="109" ht="15.75" customHeight="1">
      <c r="A109" s="350"/>
      <c r="B109" s="197"/>
      <c r="C109" s="493"/>
      <c r="D109" s="406"/>
      <c r="E109" s="396"/>
      <c r="F109" s="396"/>
      <c r="G109" s="396"/>
      <c r="H109" s="396"/>
      <c r="I109" s="397"/>
      <c r="J109" s="401"/>
      <c r="K109" s="389"/>
      <c r="L109" s="398"/>
      <c r="M109" s="399"/>
      <c r="N109" s="197"/>
      <c r="O109" s="197"/>
      <c r="P109" s="375"/>
      <c r="Q109" s="375"/>
      <c r="R109" s="375"/>
      <c r="S109" s="375"/>
      <c r="T109" s="375"/>
      <c r="U109" s="375"/>
      <c r="V109" s="352"/>
    </row>
    <row r="110" ht="15.75" customHeight="1">
      <c r="A110" s="350"/>
      <c r="B110" s="197"/>
      <c r="C110" s="493"/>
      <c r="D110" s="406"/>
      <c r="E110" s="396"/>
      <c r="F110" s="396"/>
      <c r="G110" s="396"/>
      <c r="H110" s="396"/>
      <c r="I110" s="397"/>
      <c r="J110" s="401"/>
      <c r="K110" s="389"/>
      <c r="L110" s="398"/>
      <c r="M110" s="399"/>
      <c r="N110" s="197"/>
      <c r="O110" s="197"/>
      <c r="P110" s="375"/>
      <c r="Q110" s="375"/>
      <c r="R110" s="375"/>
      <c r="S110" s="375"/>
      <c r="T110" s="375"/>
      <c r="U110" s="375"/>
      <c r="V110" s="352"/>
    </row>
    <row r="111" ht="15.75" customHeight="1">
      <c r="A111" s="350"/>
      <c r="B111" s="197"/>
      <c r="C111" s="493"/>
      <c r="D111" s="406"/>
      <c r="E111" s="396"/>
      <c r="F111" s="396"/>
      <c r="G111" s="396"/>
      <c r="H111" s="396"/>
      <c r="I111" s="397"/>
      <c r="J111" s="397"/>
      <c r="K111" s="389"/>
      <c r="L111" s="398"/>
      <c r="M111" s="399"/>
      <c r="N111" s="197"/>
      <c r="O111" s="197"/>
      <c r="P111" s="375"/>
      <c r="Q111" s="375"/>
      <c r="R111" s="375"/>
      <c r="S111" s="375"/>
      <c r="T111" s="375"/>
      <c r="U111" s="375"/>
      <c r="V111" s="352"/>
    </row>
    <row r="112" ht="18.0" customHeight="1">
      <c r="A112" s="350"/>
      <c r="B112" s="194"/>
      <c r="C112" s="493"/>
      <c r="D112" s="406"/>
      <c r="E112" s="396"/>
      <c r="F112" s="396"/>
      <c r="G112" s="396"/>
      <c r="H112" s="396"/>
      <c r="I112" s="397"/>
      <c r="J112" s="397"/>
      <c r="K112" s="389"/>
      <c r="L112" s="398"/>
      <c r="M112" s="399"/>
      <c r="N112" s="197"/>
      <c r="O112" s="197"/>
      <c r="P112" s="375"/>
      <c r="Q112" s="375"/>
      <c r="R112" s="375"/>
      <c r="S112" s="375"/>
      <c r="T112" s="375"/>
      <c r="U112" s="375"/>
      <c r="V112" s="352"/>
    </row>
    <row r="113" ht="9.75" customHeight="1">
      <c r="A113" s="350"/>
      <c r="B113" s="408" t="s">
        <v>592</v>
      </c>
      <c r="C113" s="147"/>
      <c r="D113" s="409"/>
      <c r="E113" s="410"/>
      <c r="F113" s="410"/>
      <c r="G113" s="410"/>
      <c r="H113" s="410"/>
      <c r="I113" s="411"/>
      <c r="J113" s="411"/>
      <c r="K113" s="509"/>
      <c r="L113" s="412"/>
      <c r="M113" s="399"/>
      <c r="N113" s="197"/>
      <c r="O113" s="197"/>
      <c r="P113" s="375"/>
      <c r="Q113" s="375"/>
      <c r="R113" s="375"/>
      <c r="S113" s="375"/>
      <c r="T113" s="375"/>
      <c r="U113" s="375"/>
      <c r="V113" s="352"/>
    </row>
    <row r="114" ht="15.75" customHeight="1">
      <c r="A114" s="350"/>
      <c r="B114" s="395" t="s">
        <v>479</v>
      </c>
      <c r="C114" s="397"/>
      <c r="D114" s="413"/>
      <c r="E114" s="414"/>
      <c r="F114" s="414"/>
      <c r="G114" s="414"/>
      <c r="H114" s="414"/>
      <c r="I114" s="415"/>
      <c r="J114" s="415"/>
      <c r="K114" s="509"/>
      <c r="L114" s="416"/>
      <c r="M114" s="399"/>
      <c r="N114" s="197"/>
      <c r="O114" s="197"/>
      <c r="P114" s="375"/>
      <c r="Q114" s="375"/>
      <c r="R114" s="375"/>
      <c r="S114" s="375"/>
      <c r="T114" s="375"/>
      <c r="U114" s="375"/>
      <c r="V114" s="352"/>
    </row>
    <row r="115" ht="15.75" customHeight="1">
      <c r="A115" s="350"/>
      <c r="B115" s="417" t="s">
        <v>481</v>
      </c>
      <c r="C115" s="397"/>
      <c r="D115" s="413"/>
      <c r="E115" s="414"/>
      <c r="F115" s="414"/>
      <c r="G115" s="414"/>
      <c r="H115" s="414"/>
      <c r="I115" s="415"/>
      <c r="J115" s="415"/>
      <c r="K115" s="509"/>
      <c r="L115" s="416"/>
      <c r="M115" s="399"/>
      <c r="N115" s="194"/>
      <c r="O115" s="194"/>
      <c r="P115" s="375"/>
      <c r="Q115" s="375"/>
      <c r="R115" s="375"/>
      <c r="S115" s="375"/>
      <c r="T115" s="375"/>
      <c r="U115" s="375"/>
      <c r="V115" s="352"/>
    </row>
    <row r="116" ht="15.75" customHeight="1">
      <c r="A116" s="2"/>
      <c r="B116" s="245"/>
      <c r="C116" s="544"/>
      <c r="D116" s="544"/>
      <c r="E116" s="546"/>
      <c r="F116" s="546"/>
      <c r="G116" s="546"/>
      <c r="H116" s="546"/>
      <c r="I116" s="546"/>
      <c r="J116" s="546"/>
      <c r="K116" s="546"/>
      <c r="L116" s="546"/>
      <c r="M116" s="546"/>
      <c r="N116" s="546"/>
      <c r="O116" s="546"/>
      <c r="P116" s="546"/>
      <c r="Q116" s="546"/>
      <c r="R116" s="546"/>
      <c r="S116" s="546"/>
      <c r="T116" s="546"/>
      <c r="U116" s="546"/>
      <c r="V116" s="546"/>
    </row>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B53:C53"/>
    <mergeCell ref="E56:H56"/>
    <mergeCell ref="B38:C38"/>
    <mergeCell ref="E41:H41"/>
    <mergeCell ref="B101:B112"/>
    <mergeCell ref="B113:C113"/>
    <mergeCell ref="B97:C97"/>
    <mergeCell ref="B80:C80"/>
    <mergeCell ref="E83:H83"/>
    <mergeCell ref="E100:H100"/>
    <mergeCell ref="O6:O20"/>
    <mergeCell ref="N6:N20"/>
    <mergeCell ref="O100:O115"/>
    <mergeCell ref="N100:N115"/>
    <mergeCell ref="O21:O40"/>
    <mergeCell ref="O41:O55"/>
    <mergeCell ref="O56:O82"/>
    <mergeCell ref="O83:O99"/>
    <mergeCell ref="N41:N55"/>
    <mergeCell ref="N56:N82"/>
    <mergeCell ref="N21:N40"/>
    <mergeCell ref="N83:N99"/>
    <mergeCell ref="B18:C18"/>
    <mergeCell ref="E21:H21"/>
    <mergeCell ref="D4:H4"/>
    <mergeCell ref="I1:J1"/>
    <mergeCell ref="B1:C1"/>
    <mergeCell ref="I4:J4"/>
    <mergeCell ref="E5:H5"/>
    <mergeCell ref="B4:C4"/>
    <mergeCell ref="E6:H6"/>
  </mergeCells>
  <conditionalFormatting sqref="I5:J5">
    <cfRule type="cellIs" dxfId="13" priority="1" operator="between">
      <formula>0</formula>
      <formula>25</formula>
    </cfRule>
  </conditionalFormatting>
  <conditionalFormatting sqref="I22:J40 I42:I46">
    <cfRule type="cellIs" dxfId="13" priority="2" operator="between">
      <formula>0</formula>
      <formula>25</formula>
    </cfRule>
  </conditionalFormatting>
  <conditionalFormatting sqref="E5:E6 F5:H115 E13:E21 E28:E115">
    <cfRule type="containsText" dxfId="14" priority="3" operator="containsText" text="Tammy">
      <formula>NOT(ISERROR(SEARCH(("Tammy"),(E5))))</formula>
    </cfRule>
  </conditionalFormatting>
  <conditionalFormatting sqref="I5:J5">
    <cfRule type="cellIs" dxfId="15" priority="4" operator="between">
      <formula>26</formula>
      <formula>49</formula>
    </cfRule>
  </conditionalFormatting>
  <conditionalFormatting sqref="I22:J40 I42:I46">
    <cfRule type="cellIs" dxfId="15" priority="5" operator="between">
      <formula>26</formula>
      <formula>49</formula>
    </cfRule>
  </conditionalFormatting>
  <conditionalFormatting sqref="E5:E6 F5:H115 E13:E21 E28:E115">
    <cfRule type="containsText" dxfId="16" priority="6" operator="containsText" text="Dale">
      <formula>NOT(ISERROR(SEARCH(("Dale"),(E5))))</formula>
    </cfRule>
  </conditionalFormatting>
  <conditionalFormatting sqref="E5:E6 F5:H115 E13:E21 E28:E115">
    <cfRule type="containsText" dxfId="17" priority="7" operator="containsText" text="Kelsey">
      <formula>NOT(ISERROR(SEARCH(("Kelsey"),(E5))))</formula>
    </cfRule>
  </conditionalFormatting>
  <conditionalFormatting sqref="I5:J5">
    <cfRule type="cellIs" dxfId="18" priority="8" operator="between">
      <formula>50</formula>
      <formula>74</formula>
    </cfRule>
  </conditionalFormatting>
  <conditionalFormatting sqref="I22:J40 I42:I46">
    <cfRule type="cellIs" dxfId="18" priority="9" operator="between">
      <formula>50</formula>
      <formula>74</formula>
    </cfRule>
  </conditionalFormatting>
  <conditionalFormatting sqref="E5:E6 F5:H115 E13:E21 E28:E115">
    <cfRule type="containsText" dxfId="19" priority="10" operator="containsText" text="Kelly">
      <formula>NOT(ISERROR(SEARCH(("Kelly"),(E5))))</formula>
    </cfRule>
  </conditionalFormatting>
  <conditionalFormatting sqref="I5:J5">
    <cfRule type="cellIs" dxfId="20" priority="11" operator="between">
      <formula>75</formula>
      <formula>100</formula>
    </cfRule>
  </conditionalFormatting>
  <conditionalFormatting sqref="I22:J40 I42:I46">
    <cfRule type="cellIs" dxfId="20" priority="12" operator="between">
      <formula>75</formula>
      <formula>100</formula>
    </cfRule>
  </conditionalFormatting>
  <conditionalFormatting sqref="E5:E6 F5:H115 E13:E21 E28:E115">
    <cfRule type="containsText" dxfId="21" priority="13" operator="containsText" text="TLT Team">
      <formula>NOT(ISERROR(SEARCH(("TLT Team"),(E5))))</formula>
    </cfRule>
  </conditionalFormatting>
  <conditionalFormatting sqref="I7:J20 I22:J40 I42:J115">
    <cfRule type="containsText" dxfId="22" priority="14" operator="containsText" text="1">
      <formula>NOT(ISERROR(SEARCH(("1"),(I7))))</formula>
    </cfRule>
  </conditionalFormatting>
  <conditionalFormatting sqref="I7:J20 I22:J40 I42:J115">
    <cfRule type="containsText" dxfId="23" priority="15" operator="containsText" text="2">
      <formula>NOT(ISERROR(SEARCH(("2"),(I7))))</formula>
    </cfRule>
  </conditionalFormatting>
  <conditionalFormatting sqref="I7:J20 I22:J40 I42:J115">
    <cfRule type="containsText" dxfId="4" priority="16" operator="containsText" text="3">
      <formula>NOT(ISERROR(SEARCH(("3"),(I7))))</formula>
    </cfRule>
  </conditionalFormatting>
  <conditionalFormatting sqref="I7:J20 I22:J40 I42:J115">
    <cfRule type="containsText" dxfId="24" priority="17" operator="containsText" text="4">
      <formula>NOT(ISERROR(SEARCH(("4"),(I7))))</formula>
    </cfRule>
  </conditionalFormatting>
  <dataValidations>
    <dataValidation type="list" allowBlank="1" sqref="E42:H52">
      <formula1>"Head of School,Asst Head of School,Principal,AP,Lead Teacher,Director of Student Life,FACE,Deans,DELEO,School Support Team,External Partners,Federal Grants Manger,Chief of Staff,Instructional Coach,ILT"</formula1>
    </dataValidation>
    <dataValidation type="list" allowBlank="1" sqref="F1:F3 F18:F20 F38:F40 F53:F55 F80:F82 F97:F99 F113:F116">
      <formula1>"Head of School,Asst Head of School,Principal,AP,Lead Teacher,Director of Student Life,FACE,Deans,DELEO,School Support Team,External Partners,Department Chairs,Grade-Level Leads"</formula1>
    </dataValidation>
    <dataValidation type="list" allowBlank="1" showInputMessage="1" showErrorMessage="1" prompt="Click and enter a value from the list of items" sqref="I7:I17 I19:I20 I22:I37 I39:I40 I42:I52 I54:I55 I57:I79 I81:I82 I84:I96 I98:I99 I101:I112 I114:I115">
      <formula1>"1. Action has not been started,2. Implementation is in progress,3. Implementation is ongoing with fidelity,4. Action has been completed"</formula1>
    </dataValidation>
    <dataValidation type="list" allowBlank="1" sqref="E7:H17 E22:H37 E57:H79 E84:H96 E101:H112">
      <formula1>"Head of School,Asst Head of School,Principal,AP,Lead Teacher,Director of Student Life,FACE,Deans,DELEO,School Support Team,External Partners,Federal Grants Manager,Chief of Staff,Instructional Coach,ILT"</formula1>
    </dataValidation>
    <dataValidation type="list" allowBlank="1" sqref="E19:E20 G19:H20 E39:E40 G39:H40 E54:E55 G54:H55 E81:E82 G81:H82 E98:E99 G98:H99 E114:E115 G114:H115">
      <formula1>"Head of School,Asst Head of School,Principal,AP,Lead Teacher,Director of Student Life,FACE,Deans,DELEO,School Support Team,External Partners"</formula1>
    </dataValidation>
  </dataValidations>
  <printOptions gridLines="1" horizontalCentered="1"/>
  <pageMargins bottom="0.75" footer="0.0" header="0.0" left="0.7" right="0.7" top="0.75"/>
  <pageSetup fitToHeight="0" paperSize="3" cellComments="atEnd" orientation="landscape" pageOrder="overThenDown"/>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EBE8F"/>
    <outlinePr summaryBelow="0" summaryRight="0"/>
    <pageSetUpPr fitToPage="1"/>
  </sheetPr>
  <sheetViews>
    <sheetView workbookViewId="0"/>
  </sheetViews>
  <sheetFormatPr customHeight="1" defaultColWidth="14.43" defaultRowHeight="15.0"/>
  <cols>
    <col customWidth="1" min="1" max="1" width="37.43"/>
    <col customWidth="1" min="2" max="5" width="14.43"/>
    <col customWidth="1" min="6" max="6" width="0.43"/>
    <col customWidth="1" min="7" max="7" width="35.29"/>
    <col customWidth="1" min="8" max="11" width="14.43"/>
  </cols>
  <sheetData>
    <row r="1" ht="15.75" customHeight="1">
      <c r="A1" s="419" t="s">
        <v>483</v>
      </c>
      <c r="B1" s="421"/>
      <c r="C1" s="421"/>
      <c r="D1" s="421"/>
      <c r="E1" s="421"/>
      <c r="F1" s="421"/>
      <c r="G1" s="421"/>
      <c r="H1" s="421"/>
      <c r="I1" s="421"/>
      <c r="J1" s="421"/>
      <c r="K1" s="422"/>
    </row>
    <row r="2" ht="15.75" customHeight="1">
      <c r="A2" s="423"/>
      <c r="B2" s="424"/>
      <c r="C2" s="426"/>
      <c r="D2" s="426"/>
      <c r="E2" s="427" t="s">
        <v>488</v>
      </c>
      <c r="F2" s="428"/>
      <c r="G2" s="424">
        <f>floor(sum($C18,$I18)/sum($D18,$J18),0.01)</f>
        <v>0.46</v>
      </c>
      <c r="H2" s="431"/>
      <c r="I2" s="431"/>
      <c r="J2" s="431"/>
      <c r="K2" s="432"/>
    </row>
    <row r="3" ht="15.75" customHeight="1">
      <c r="A3" s="433"/>
      <c r="B3" s="434"/>
      <c r="C3" s="434"/>
      <c r="D3" s="434"/>
      <c r="E3" s="435" t="s">
        <v>492</v>
      </c>
      <c r="F3" s="436"/>
      <c r="G3" s="434" t="str">
        <f>if(G2&gt;=75%,"★★★★★",if(G2&gt;=60%,"★★★★",if(G2&gt;=45%,"★★★",if(G2&gt;=30%,"★★","★"))))</f>
        <v>★★★</v>
      </c>
      <c r="H3" s="437"/>
      <c r="I3" s="437"/>
      <c r="J3" s="437"/>
      <c r="K3" s="438"/>
    </row>
    <row r="4" ht="15.75" customHeight="1">
      <c r="A4" s="439" t="s">
        <v>494</v>
      </c>
      <c r="B4" s="6"/>
      <c r="C4" s="6"/>
      <c r="D4" s="6"/>
      <c r="E4" s="440"/>
      <c r="F4" s="441"/>
      <c r="G4" s="442" t="s">
        <v>497</v>
      </c>
      <c r="K4" s="147"/>
    </row>
    <row r="5" ht="15.75" customHeight="1">
      <c r="A5" s="443"/>
      <c r="B5" s="444" t="s">
        <v>498</v>
      </c>
      <c r="C5" s="445" t="s">
        <v>499</v>
      </c>
      <c r="D5" s="446"/>
      <c r="E5" s="447"/>
      <c r="F5" s="448"/>
      <c r="G5" s="443"/>
      <c r="H5" s="444" t="s">
        <v>498</v>
      </c>
      <c r="I5" s="445" t="s">
        <v>499</v>
      </c>
      <c r="J5" s="446"/>
      <c r="K5" s="447"/>
    </row>
    <row r="6" ht="15.75" customHeight="1">
      <c r="A6" s="449"/>
      <c r="B6" s="194"/>
      <c r="C6" s="450" t="s">
        <v>501</v>
      </c>
      <c r="D6" s="451" t="s">
        <v>503</v>
      </c>
      <c r="E6" s="452" t="s">
        <v>504</v>
      </c>
      <c r="F6" s="453"/>
      <c r="G6" s="449"/>
      <c r="H6" s="194"/>
      <c r="I6" s="450" t="s">
        <v>501</v>
      </c>
      <c r="J6" s="451" t="s">
        <v>503</v>
      </c>
      <c r="K6" s="452" t="s">
        <v>504</v>
      </c>
    </row>
    <row r="7" ht="15.75" customHeight="1">
      <c r="A7" s="454" t="s">
        <v>506</v>
      </c>
      <c r="B7" s="455">
        <v>0.258</v>
      </c>
      <c r="C7" s="456">
        <f t="shared" ref="C7:C8" si="1">B7*D7</f>
        <v>1.935</v>
      </c>
      <c r="D7" s="456">
        <v>7.5</v>
      </c>
      <c r="E7" s="457">
        <f t="shared" ref="E7:E12" si="2">C7/D7</f>
        <v>0.258</v>
      </c>
      <c r="F7" s="458"/>
      <c r="G7" s="454" t="s">
        <v>506</v>
      </c>
      <c r="H7" s="457">
        <v>0.2</v>
      </c>
      <c r="I7" s="459">
        <f t="shared" ref="I7:I8" si="3">H7*J7</f>
        <v>1</v>
      </c>
      <c r="J7" s="459">
        <v>5.0</v>
      </c>
      <c r="K7" s="457">
        <f t="shared" ref="K7:K13" si="4">I7/J7</f>
        <v>0.2</v>
      </c>
    </row>
    <row r="8" ht="15.75" customHeight="1">
      <c r="A8" s="454" t="s">
        <v>513</v>
      </c>
      <c r="B8" s="457">
        <v>0.129</v>
      </c>
      <c r="C8" s="459">
        <f t="shared" si="1"/>
        <v>0.9675</v>
      </c>
      <c r="D8" s="459">
        <v>7.5</v>
      </c>
      <c r="E8" s="457">
        <f t="shared" si="2"/>
        <v>0.129</v>
      </c>
      <c r="F8" s="458"/>
      <c r="G8" s="454" t="s">
        <v>513</v>
      </c>
      <c r="H8" s="457">
        <v>0.3</v>
      </c>
      <c r="I8" s="459">
        <f t="shared" si="3"/>
        <v>1.5</v>
      </c>
      <c r="J8" s="459">
        <v>5.0</v>
      </c>
      <c r="K8" s="457">
        <f t="shared" si="4"/>
        <v>0.3</v>
      </c>
    </row>
    <row r="9" ht="15.75" customHeight="1">
      <c r="A9" s="454" t="s">
        <v>516</v>
      </c>
      <c r="B9" s="460">
        <v>2.7</v>
      </c>
      <c r="C9" s="459">
        <f t="shared" ref="C9:C10" si="5">B9*1.5</f>
        <v>4.05</v>
      </c>
      <c r="D9" s="459">
        <v>7.5</v>
      </c>
      <c r="E9" s="457">
        <f t="shared" si="2"/>
        <v>0.54</v>
      </c>
      <c r="F9" s="458"/>
      <c r="G9" s="454" t="s">
        <v>516</v>
      </c>
      <c r="H9" s="459">
        <v>2.1</v>
      </c>
      <c r="I9" s="459">
        <f t="shared" ref="I9:I10" si="6">H9</f>
        <v>2.1</v>
      </c>
      <c r="J9" s="459">
        <v>5.0</v>
      </c>
      <c r="K9" s="457">
        <f t="shared" si="4"/>
        <v>0.42</v>
      </c>
    </row>
    <row r="10" ht="15.75" customHeight="1">
      <c r="A10" s="454" t="s">
        <v>520</v>
      </c>
      <c r="B10" s="460">
        <v>2.3</v>
      </c>
      <c r="C10" s="459">
        <f t="shared" si="5"/>
        <v>3.45</v>
      </c>
      <c r="D10" s="459">
        <v>7.5</v>
      </c>
      <c r="E10" s="457">
        <f t="shared" si="2"/>
        <v>0.46</v>
      </c>
      <c r="F10" s="458"/>
      <c r="G10" s="454" t="s">
        <v>520</v>
      </c>
      <c r="H10" s="459">
        <v>1.9</v>
      </c>
      <c r="I10" s="459">
        <f t="shared" si="6"/>
        <v>1.9</v>
      </c>
      <c r="J10" s="459">
        <v>5.0</v>
      </c>
      <c r="K10" s="457">
        <f t="shared" si="4"/>
        <v>0.38</v>
      </c>
    </row>
    <row r="11" ht="15.75" customHeight="1">
      <c r="A11" s="454" t="s">
        <v>521</v>
      </c>
      <c r="B11" s="457">
        <v>0.913</v>
      </c>
      <c r="C11" s="459">
        <f t="shared" ref="C11:C12" si="7">B11*D11</f>
        <v>9.13</v>
      </c>
      <c r="D11" s="459">
        <v>10.0</v>
      </c>
      <c r="E11" s="457">
        <f t="shared" si="2"/>
        <v>0.913</v>
      </c>
      <c r="F11" s="458"/>
      <c r="G11" s="454" t="s">
        <v>523</v>
      </c>
      <c r="H11" s="459">
        <v>44.0</v>
      </c>
      <c r="I11" s="459">
        <f t="shared" ref="I11:I12" si="8">if(H11&gt;=80,12.5,if(H11&gt;=77.3,12,if(H11&gt;=74.5,11.5,if(H11&gt;=71.8,11,if(H11&gt;=69.1,10.5,if(H11&gt;=66.4,10,if(H11&gt;=63.6,9.5,if(H11&gt;=60.9,9,if(H11&gt;=58.2,8.5,if(H11&gt;=55.5,8,if(H11&gt;=52.7,7.5,if(H11&gt;=50,7,if(H11&gt;=47.3,6.5,if(H11&gt;=44.5,6,if(H11&gt;=41.8,5.5,if(H11&gt;=39.1,5,if(H11&gt;=36.4,4.5,if(H11&gt;=33.6,4,if(H11&gt;=30.9,3.5,if(H11&gt;=28.2,3,if(H11&gt;=25.5,2.5,if(H11&gt;=22.7,2,if(H11&gt;=20,1.5,1)))))))))))))))))))))))</f>
        <v>5.5</v>
      </c>
      <c r="J11" s="459">
        <v>12.5</v>
      </c>
      <c r="K11" s="457">
        <f t="shared" si="4"/>
        <v>0.44</v>
      </c>
    </row>
    <row r="12" ht="15.75" customHeight="1">
      <c r="A12" s="454" t="s">
        <v>526</v>
      </c>
      <c r="B12" s="457">
        <v>0.977</v>
      </c>
      <c r="C12" s="459">
        <f t="shared" si="7"/>
        <v>4.885</v>
      </c>
      <c r="D12" s="459">
        <v>5.0</v>
      </c>
      <c r="E12" s="457">
        <f t="shared" si="2"/>
        <v>0.977</v>
      </c>
      <c r="F12" s="458"/>
      <c r="G12" s="454" t="s">
        <v>527</v>
      </c>
      <c r="H12" s="459">
        <v>29.5</v>
      </c>
      <c r="I12" s="459">
        <f t="shared" si="8"/>
        <v>3</v>
      </c>
      <c r="J12" s="459">
        <v>12.5</v>
      </c>
      <c r="K12" s="457">
        <f t="shared" si="4"/>
        <v>0.24</v>
      </c>
    </row>
    <row r="13" ht="15.75" customHeight="1">
      <c r="A13" s="454" t="s">
        <v>529</v>
      </c>
      <c r="B13" s="457">
        <v>0.0</v>
      </c>
      <c r="C13" s="459">
        <f>B13*10</f>
        <v>0</v>
      </c>
      <c r="D13" s="459">
        <v>0.0</v>
      </c>
      <c r="E13" s="457"/>
      <c r="F13" s="458"/>
      <c r="G13" s="454" t="s">
        <v>533</v>
      </c>
      <c r="H13" s="457">
        <v>0.625</v>
      </c>
      <c r="I13" s="459">
        <f>H13*J13</f>
        <v>1.875</v>
      </c>
      <c r="J13" s="459">
        <v>3.0</v>
      </c>
      <c r="K13" s="468">
        <f t="shared" si="4"/>
        <v>0.625</v>
      </c>
    </row>
    <row r="14" ht="15.75" customHeight="1">
      <c r="A14" s="454" t="s">
        <v>533</v>
      </c>
      <c r="B14" s="457">
        <v>0.839</v>
      </c>
      <c r="C14" s="459">
        <f>if(B14&gt;=96%,5,if(B14&gt;=90.9%,4.5,if(B14&gt;=85.7%,4,if(B14&gt;=80.6%,3.5,if(B14&gt;=75.4%,3,if(B14&gt;=70.3%,2.5,if(B14&gt;=65.1%,2,if(B14&gt;=60%,1.5,1))))))))</f>
        <v>3.5</v>
      </c>
      <c r="D14" s="459">
        <v>5.0</v>
      </c>
      <c r="E14" s="468">
        <f>C12:C15/D12:D15</f>
        <v>0.7</v>
      </c>
      <c r="F14" s="458"/>
      <c r="G14" s="454" t="s">
        <v>529</v>
      </c>
      <c r="H14" s="457">
        <v>0.0</v>
      </c>
      <c r="I14" s="459">
        <f>H14*10</f>
        <v>0</v>
      </c>
      <c r="J14" s="459">
        <v>0.0</v>
      </c>
      <c r="K14" s="468"/>
    </row>
    <row r="15" ht="15.75" customHeight="1">
      <c r="A15" s="454" t="s">
        <v>547</v>
      </c>
      <c r="B15" s="457">
        <v>0.66</v>
      </c>
      <c r="C15" s="460">
        <f>B15*D15</f>
        <v>3.3</v>
      </c>
      <c r="D15" s="459">
        <v>5.0</v>
      </c>
      <c r="E15" s="457">
        <f>C15:C16/D15:D16</f>
        <v>0.66</v>
      </c>
      <c r="F15" s="458"/>
      <c r="G15" s="454" t="s">
        <v>551</v>
      </c>
      <c r="H15" s="457">
        <v>0.877</v>
      </c>
      <c r="I15" s="460">
        <f>if(H15&gt;=96%,15,if(H15&gt;=94.7%,14.5,if(H15&gt;=93.3%,14,if(H15&gt;=92%,13.5,if(H15&gt;=90.7%,13,if(H15&gt;=89.3%,12.5,if(H15&gt;=88%,12,if(H15&gt;=86.7%,11.5,if(H15&gt;=85.5%,11,if(H15&gt;=84%,10.5,if(H15&gt;=82.7%,10,if(H15&gt;=81.3%,9.5,if(H15&gt;=80%,9,if(H15&gt;=78.7%,8.5,if(H15&gt;=77.3%,8,if(H15&gt;=76%,7.5,if(H15&gt;=74.7%,7,if(H15&gt;=73.3%,6.5,if(H15&gt;=72%,6,if(H15&gt;=70.7%,5.5,if(H15&gt;=69.3%,5,if(H15&gt;=68%,4.5,if(H15&gt;=66.7%,4,if(H15&gt;=65.3%,3.5,if(H15&gt;=64%,3,if(H15&gt;=62.7%,2.5,if(H15&gt;=61.3%,2,if(H15&gt;=60%,1.5,1))))))))))))))))))))))))))))</f>
        <v>11.5</v>
      </c>
      <c r="J15" s="459">
        <v>15.0</v>
      </c>
      <c r="K15" s="457">
        <f t="shared" ref="K15:K16" si="9">I15/J15</f>
        <v>0.7666666667</v>
      </c>
    </row>
    <row r="16" ht="15.75" customHeight="1">
      <c r="A16" s="454" t="s">
        <v>551</v>
      </c>
      <c r="B16" s="457">
        <v>0.765</v>
      </c>
      <c r="C16" s="460">
        <f>if(B16&gt;=96%,15,if(B16&gt;=94.7%,14.5,if(B16&gt;=93.3%,14,if(B16&gt;=92%,13.5,if(B16&gt;=90.7%,13,if(B16&gt;=89.3%,12.5,if(B16&gt;=88%,12,if(B16&gt;=86.7%,11.5,if(B16&gt;=85.5%,11,if(B16&gt;=84%,10.5,if(B16&gt;=82.7%,10,if(B16&gt;=81.3%,9.5,if(B16&gt;=80%,9,if(B16&gt;=78.7%,8.5,if(B16&gt;=77.3%,8,if(B16&gt;=76%,7.5,if(B16&gt;=74.7%,7,if(B16&gt;=73.3%,6.5,if(B16&gt;=72%,6,if(B16&gt;=70.7%,5.5,if(B16&gt;=69.3%,5,if(B16&gt;=68%,4.5,if(B16&gt;=66.7%,4,if(B16&gt;=65.3%,3.5,if(B16&gt;=64%,3,if(B16&gt;=62.7%,2.5,if(B16&gt;=61.3%,2,if(B16&gt;=60%,1.5,1))))))))))))))))))))))))))))</f>
        <v>7.5</v>
      </c>
      <c r="D16" s="459">
        <v>15.0</v>
      </c>
      <c r="E16" s="457">
        <f>C16/D16:D17</f>
        <v>0.5</v>
      </c>
      <c r="F16" s="458"/>
      <c r="G16" s="472" t="s">
        <v>558</v>
      </c>
      <c r="H16" s="457">
        <v>0.0</v>
      </c>
      <c r="I16" s="459">
        <f>H16*J16</f>
        <v>0</v>
      </c>
      <c r="J16" s="459">
        <v>10.0</v>
      </c>
      <c r="K16" s="457">
        <f t="shared" si="9"/>
        <v>0</v>
      </c>
    </row>
    <row r="17" ht="15.75" customHeight="1">
      <c r="A17" s="472" t="s">
        <v>558</v>
      </c>
      <c r="B17" s="473">
        <v>0.387</v>
      </c>
      <c r="C17" s="474">
        <f>B17*D17</f>
        <v>3.87</v>
      </c>
      <c r="D17" s="474">
        <v>10.0</v>
      </c>
      <c r="E17" s="457">
        <f t="shared" ref="E17:E18" si="11">C17/D17</f>
        <v>0.387</v>
      </c>
      <c r="F17" s="476"/>
      <c r="G17" s="477"/>
      <c r="H17" s="478"/>
      <c r="I17" s="478"/>
      <c r="J17" s="478"/>
      <c r="K17" s="480"/>
    </row>
    <row r="18" ht="15.75" customHeight="1">
      <c r="A18" s="481" t="s">
        <v>560</v>
      </c>
      <c r="B18" s="482"/>
      <c r="C18" s="483">
        <f t="shared" ref="C18:D18" si="10">sum(C7:C17)</f>
        <v>42.5875</v>
      </c>
      <c r="D18" s="483">
        <f t="shared" si="10"/>
        <v>80</v>
      </c>
      <c r="E18" s="484">
        <f t="shared" si="11"/>
        <v>0.53234375</v>
      </c>
      <c r="F18" s="485"/>
      <c r="G18" s="486" t="s">
        <v>562</v>
      </c>
      <c r="H18" s="487"/>
      <c r="I18" s="488">
        <f t="shared" ref="I18:J18" si="12">sum(I7:I17)</f>
        <v>28.375</v>
      </c>
      <c r="J18" s="488">
        <f t="shared" si="12"/>
        <v>73</v>
      </c>
      <c r="K18" s="489">
        <f>I18/J18</f>
        <v>0.3886986301</v>
      </c>
    </row>
    <row r="19" ht="15.75" customHeight="1">
      <c r="A19" s="490"/>
      <c r="B19" s="399"/>
      <c r="C19" s="399"/>
      <c r="D19" s="399"/>
      <c r="E19" s="399"/>
      <c r="F19" s="399"/>
      <c r="G19" s="490"/>
      <c r="H19" s="399"/>
      <c r="I19" s="399"/>
      <c r="J19" s="399"/>
      <c r="K19" s="399"/>
    </row>
    <row r="20" ht="15.75" customHeight="1">
      <c r="A20" s="419" t="s">
        <v>563</v>
      </c>
      <c r="B20" s="421"/>
      <c r="C20" s="421"/>
      <c r="D20" s="421"/>
      <c r="E20" s="421"/>
      <c r="F20" s="421"/>
      <c r="G20" s="421"/>
      <c r="H20" s="421"/>
      <c r="I20" s="421"/>
      <c r="J20" s="421"/>
      <c r="K20" s="422"/>
    </row>
    <row r="21" ht="15.75" customHeight="1">
      <c r="A21" s="423"/>
      <c r="B21" s="424"/>
      <c r="C21" s="426"/>
      <c r="D21" s="426"/>
      <c r="E21" s="427" t="s">
        <v>488</v>
      </c>
      <c r="F21" s="428"/>
      <c r="G21" s="424">
        <f>floor(sum($C37,$I37)/sum($D37,$J37),0.01)</f>
        <v>0.45</v>
      </c>
      <c r="H21" s="431"/>
      <c r="I21" s="431"/>
      <c r="J21" s="431"/>
      <c r="K21" s="432"/>
    </row>
    <row r="22" ht="15.75" customHeight="1">
      <c r="A22" s="433"/>
      <c r="B22" s="434"/>
      <c r="C22" s="434"/>
      <c r="D22" s="434"/>
      <c r="E22" s="435" t="s">
        <v>492</v>
      </c>
      <c r="F22" s="436"/>
      <c r="G22" s="492" t="str">
        <f>if(G21&gt;=75%,"★★★★★",if(G21&gt;=60%,"★★★★",if(G21&gt;=45%,"★★★",if(G21&gt;=30%,"★★","★"))))</f>
        <v>★★★</v>
      </c>
      <c r="H22" s="437"/>
      <c r="I22" s="437"/>
      <c r="J22" s="437"/>
      <c r="K22" s="438"/>
    </row>
    <row r="23" ht="15.75" customHeight="1">
      <c r="A23" s="439" t="s">
        <v>494</v>
      </c>
      <c r="B23" s="6"/>
      <c r="C23" s="6"/>
      <c r="D23" s="6"/>
      <c r="E23" s="440"/>
      <c r="F23" s="441"/>
      <c r="G23" s="442" t="s">
        <v>497</v>
      </c>
      <c r="K23" s="147"/>
    </row>
    <row r="24" ht="15.75" customHeight="1">
      <c r="A24" s="443"/>
      <c r="B24" s="444" t="s">
        <v>564</v>
      </c>
      <c r="C24" s="445"/>
      <c r="D24" s="446"/>
      <c r="E24" s="447"/>
      <c r="F24" s="448"/>
      <c r="G24" s="443"/>
      <c r="H24" s="444" t="s">
        <v>564</v>
      </c>
      <c r="I24" s="445"/>
      <c r="J24" s="446"/>
      <c r="K24" s="447"/>
    </row>
    <row r="25" ht="15.75" customHeight="1">
      <c r="A25" s="449"/>
      <c r="B25" s="194"/>
      <c r="C25" s="450" t="s">
        <v>501</v>
      </c>
      <c r="D25" s="451" t="s">
        <v>503</v>
      </c>
      <c r="E25" s="452" t="s">
        <v>504</v>
      </c>
      <c r="F25" s="453"/>
      <c r="G25" s="449"/>
      <c r="H25" s="194"/>
      <c r="I25" s="450" t="s">
        <v>501</v>
      </c>
      <c r="J25" s="451" t="s">
        <v>503</v>
      </c>
      <c r="K25" s="452" t="s">
        <v>504</v>
      </c>
    </row>
    <row r="26" ht="15.75" customHeight="1">
      <c r="A26" s="454" t="s">
        <v>506</v>
      </c>
      <c r="B26" s="455">
        <v>0.258</v>
      </c>
      <c r="C26" s="456">
        <f t="shared" ref="C26:C27" si="13">B26*D26</f>
        <v>1.935</v>
      </c>
      <c r="D26" s="456">
        <v>7.5</v>
      </c>
      <c r="E26" s="457">
        <f t="shared" ref="E26:E31" si="14">C26/D26</f>
        <v>0.258</v>
      </c>
      <c r="F26" s="458"/>
      <c r="G26" s="454" t="s">
        <v>506</v>
      </c>
      <c r="H26" s="457">
        <v>0.059</v>
      </c>
      <c r="I26" s="459">
        <f t="shared" ref="I26:I27" si="15">H26*J26</f>
        <v>0.295</v>
      </c>
      <c r="J26" s="459">
        <v>5.0</v>
      </c>
      <c r="K26" s="457">
        <f t="shared" ref="K26:K32" si="16">I26/J26</f>
        <v>0.059</v>
      </c>
    </row>
    <row r="27" ht="15.75" customHeight="1">
      <c r="A27" s="454" t="s">
        <v>513</v>
      </c>
      <c r="B27" s="457">
        <v>0.129</v>
      </c>
      <c r="C27" s="459">
        <f t="shared" si="13"/>
        <v>0.9675</v>
      </c>
      <c r="D27" s="459">
        <v>7.5</v>
      </c>
      <c r="E27" s="457">
        <f t="shared" si="14"/>
        <v>0.129</v>
      </c>
      <c r="F27" s="458"/>
      <c r="G27" s="454" t="s">
        <v>513</v>
      </c>
      <c r="H27" s="457">
        <v>0.094</v>
      </c>
      <c r="I27" s="459">
        <f t="shared" si="15"/>
        <v>0.47</v>
      </c>
      <c r="J27" s="459">
        <v>5.0</v>
      </c>
      <c r="K27" s="457">
        <f t="shared" si="16"/>
        <v>0.094</v>
      </c>
    </row>
    <row r="28" ht="15.75" customHeight="1">
      <c r="A28" s="454" t="s">
        <v>516</v>
      </c>
      <c r="B28" s="460">
        <v>2.7</v>
      </c>
      <c r="C28" s="459">
        <f t="shared" ref="C28:C29" si="17">B28*1.5</f>
        <v>4.05</v>
      </c>
      <c r="D28" s="459">
        <v>7.5</v>
      </c>
      <c r="E28" s="457">
        <f t="shared" si="14"/>
        <v>0.54</v>
      </c>
      <c r="F28" s="458"/>
      <c r="G28" s="454" t="s">
        <v>516</v>
      </c>
      <c r="H28" s="459">
        <v>2.1</v>
      </c>
      <c r="I28" s="459">
        <f t="shared" ref="I28:I29" si="18">H28</f>
        <v>2.1</v>
      </c>
      <c r="J28" s="459">
        <v>5.0</v>
      </c>
      <c r="K28" s="457">
        <f t="shared" si="16"/>
        <v>0.42</v>
      </c>
    </row>
    <row r="29" ht="15.75" customHeight="1">
      <c r="A29" s="454" t="s">
        <v>520</v>
      </c>
      <c r="B29" s="460">
        <v>2.3</v>
      </c>
      <c r="C29" s="459">
        <f t="shared" si="17"/>
        <v>3.45</v>
      </c>
      <c r="D29" s="459">
        <v>7.5</v>
      </c>
      <c r="E29" s="457">
        <f t="shared" si="14"/>
        <v>0.46</v>
      </c>
      <c r="F29" s="458"/>
      <c r="G29" s="454" t="s">
        <v>520</v>
      </c>
      <c r="H29" s="459">
        <v>1.9</v>
      </c>
      <c r="I29" s="459">
        <f t="shared" si="18"/>
        <v>1.9</v>
      </c>
      <c r="J29" s="459">
        <v>5.0</v>
      </c>
      <c r="K29" s="457">
        <f t="shared" si="16"/>
        <v>0.38</v>
      </c>
    </row>
    <row r="30" ht="15.75" customHeight="1">
      <c r="A30" s="454" t="s">
        <v>521</v>
      </c>
      <c r="B30" s="457">
        <v>0.913</v>
      </c>
      <c r="C30" s="459">
        <f t="shared" ref="C30:C31" si="19">B30*D30</f>
        <v>9.13</v>
      </c>
      <c r="D30" s="459">
        <v>10.0</v>
      </c>
      <c r="E30" s="457">
        <f t="shared" si="14"/>
        <v>0.913</v>
      </c>
      <c r="F30" s="458"/>
      <c r="G30" s="454" t="s">
        <v>523</v>
      </c>
      <c r="H30" s="459">
        <v>44.0</v>
      </c>
      <c r="I30" s="459">
        <f t="shared" ref="I30:I31" si="20">if(H30&gt;=80,12.5,if(H30&gt;=77.3,12,if(H30&gt;=74.5,11.5,if(H30&gt;=71.8,11,if(H30&gt;=69.1,10.5,if(H30&gt;=66.4,10,if(H30&gt;=63.6,9.5,if(H30&gt;=60.9,9,if(H30&gt;=58.2,8.5,if(H30&gt;=55.5,8,if(H30&gt;=52.7,7.5,if(H30&gt;=50,7,if(H30&gt;=47.3,6.5,if(H30&gt;=44.5,6,if(H30&gt;=41.8,5.5,if(H30&gt;=39.1,5,if(H30&gt;=36.4,4.5,if(H30&gt;=33.6,4,if(H30&gt;=30.9,3.5,if(H30&gt;=28.2,3,if(H30&gt;=25.5,2.5,if(H30&gt;=22.7,2,if(H30&gt;=20,1.5,1)))))))))))))))))))))))</f>
        <v>5.5</v>
      </c>
      <c r="J30" s="459">
        <v>12.5</v>
      </c>
      <c r="K30" s="457">
        <f t="shared" si="16"/>
        <v>0.44</v>
      </c>
    </row>
    <row r="31" ht="15.75" customHeight="1">
      <c r="A31" s="454" t="s">
        <v>526</v>
      </c>
      <c r="B31" s="457">
        <v>0.977</v>
      </c>
      <c r="C31" s="459">
        <f t="shared" si="19"/>
        <v>4.885</v>
      </c>
      <c r="D31" s="459">
        <v>5.0</v>
      </c>
      <c r="E31" s="457">
        <f t="shared" si="14"/>
        <v>0.977</v>
      </c>
      <c r="F31" s="458"/>
      <c r="G31" s="454" t="s">
        <v>527</v>
      </c>
      <c r="H31" s="459">
        <v>29.5</v>
      </c>
      <c r="I31" s="459">
        <f t="shared" si="20"/>
        <v>3</v>
      </c>
      <c r="J31" s="459">
        <v>12.5</v>
      </c>
      <c r="K31" s="457">
        <f t="shared" si="16"/>
        <v>0.24</v>
      </c>
    </row>
    <row r="32" ht="15.75" customHeight="1">
      <c r="A32" s="454" t="s">
        <v>529</v>
      </c>
      <c r="B32" s="457">
        <v>0.0</v>
      </c>
      <c r="C32" s="459">
        <f>B32*10</f>
        <v>0</v>
      </c>
      <c r="D32" s="459">
        <v>0.0</v>
      </c>
      <c r="E32" s="457"/>
      <c r="F32" s="458"/>
      <c r="G32" s="454" t="s">
        <v>533</v>
      </c>
      <c r="H32" s="457">
        <v>0.625</v>
      </c>
      <c r="I32" s="459">
        <f>H32*J32</f>
        <v>1.875</v>
      </c>
      <c r="J32" s="459">
        <v>3.0</v>
      </c>
      <c r="K32" s="468">
        <f t="shared" si="16"/>
        <v>0.625</v>
      </c>
    </row>
    <row r="33" ht="15.75" customHeight="1">
      <c r="A33" s="454" t="s">
        <v>533</v>
      </c>
      <c r="B33" s="457">
        <v>0.839</v>
      </c>
      <c r="C33" s="459">
        <f>if(B33&gt;=96%,5,if(B33&gt;=90.9%,4.5,if(B33&gt;=85.7%,4,if(B33&gt;=80.6%,3.5,if(B33&gt;=75.4%,3,if(B33&gt;=70.3%,2.5,if(B33&gt;=65.1%,2,if(B33&gt;=60%,1.5,1))))))))</f>
        <v>3.5</v>
      </c>
      <c r="D33" s="459">
        <v>5.0</v>
      </c>
      <c r="E33" s="468">
        <f>C31:C34/D31:D34</f>
        <v>0.7</v>
      </c>
      <c r="F33" s="458"/>
      <c r="G33" s="454" t="s">
        <v>529</v>
      </c>
      <c r="H33" s="457">
        <v>0.0</v>
      </c>
      <c r="I33" s="459">
        <f>H33*10</f>
        <v>0</v>
      </c>
      <c r="J33" s="459">
        <v>0.0</v>
      </c>
      <c r="K33" s="468"/>
    </row>
    <row r="34" ht="15.75" customHeight="1">
      <c r="A34" s="454" t="s">
        <v>547</v>
      </c>
      <c r="B34" s="457">
        <v>0.66</v>
      </c>
      <c r="C34" s="460">
        <f>B34*D34</f>
        <v>3.3</v>
      </c>
      <c r="D34" s="459">
        <v>5.0</v>
      </c>
      <c r="E34" s="457">
        <f>C34:C35/D34:D35</f>
        <v>0.66</v>
      </c>
      <c r="F34" s="458"/>
      <c r="G34" s="454" t="s">
        <v>551</v>
      </c>
      <c r="H34" s="457">
        <v>0.877</v>
      </c>
      <c r="I34" s="460">
        <f>if(H34&gt;=96%,15,if(H34&gt;=94.7%,14.5,if(H34&gt;=93.3%,14,if(H34&gt;=92%,13.5,if(H34&gt;=90.7%,13,if(H34&gt;=89.3%,12.5,if(H34&gt;=88%,12,if(H34&gt;=86.7%,11.5,if(H34&gt;=85.5%,11,if(H34&gt;=84%,10.5,if(H34&gt;=82.7%,10,if(H34&gt;=81.3%,9.5,if(H34&gt;=80%,9,if(H34&gt;=78.7%,8.5,if(H34&gt;=77.3%,8,if(H34&gt;=76%,7.5,if(H34&gt;=74.7%,7,if(H34&gt;=73.3%,6.5,if(H34&gt;=72%,6,if(H34&gt;=70.7%,5.5,if(H34&gt;=69.3%,5,if(H34&gt;=68%,4.5,if(H34&gt;=66.7%,4,if(H34&gt;=65.3%,3.5,if(H34&gt;=64%,3,if(H34&gt;=62.7%,2.5,if(H34&gt;=61.3%,2,if(H34&gt;=60%,1.5,1))))))))))))))))))))))))))))</f>
        <v>11.5</v>
      </c>
      <c r="J34" s="459">
        <v>15.0</v>
      </c>
      <c r="K34" s="457">
        <f t="shared" ref="K34:K35" si="21">I34/J34</f>
        <v>0.7666666667</v>
      </c>
    </row>
    <row r="35" ht="15.75" customHeight="1">
      <c r="A35" s="454" t="s">
        <v>551</v>
      </c>
      <c r="B35" s="457">
        <v>0.765</v>
      </c>
      <c r="C35" s="460">
        <f>if(B35&gt;=96%,15,if(B35&gt;=94.7%,14.5,if(B35&gt;=93.3%,14,if(B35&gt;=92%,13.5,if(B35&gt;=90.7%,13,if(B35&gt;=89.3%,12.5,if(B35&gt;=88%,12,if(B35&gt;=86.7%,11.5,if(B35&gt;=85.5%,11,if(B35&gt;=84%,10.5,if(B35&gt;=82.7%,10,if(B35&gt;=81.3%,9.5,if(B35&gt;=80%,9,if(B35&gt;=78.7%,8.5,if(B35&gt;=77.3%,8,if(B35&gt;=76%,7.5,if(B35&gt;=74.7%,7,if(B35&gt;=73.3%,6.5,if(B35&gt;=72%,6,if(B35&gt;=70.7%,5.5,if(B35&gt;=69.3%,5,if(B35&gt;=68%,4.5,if(B35&gt;=66.7%,4,if(B35&gt;=65.3%,3.5,if(B35&gt;=64%,3,if(B35&gt;=62.7%,2.5,if(B35&gt;=61.3%,2,if(B35&gt;=60%,1.5,1))))))))))))))))))))))))))))</f>
        <v>7.5</v>
      </c>
      <c r="D35" s="459">
        <v>15.0</v>
      </c>
      <c r="E35" s="457">
        <f>C35/D35:D36</f>
        <v>0.5</v>
      </c>
      <c r="F35" s="458"/>
      <c r="G35" s="472" t="s">
        <v>558</v>
      </c>
      <c r="H35" s="457">
        <v>0.0</v>
      </c>
      <c r="I35" s="459">
        <f>H35*J35</f>
        <v>0</v>
      </c>
      <c r="J35" s="459">
        <v>10.0</v>
      </c>
      <c r="K35" s="457">
        <f t="shared" si="21"/>
        <v>0</v>
      </c>
    </row>
    <row r="36" ht="15.75" customHeight="1">
      <c r="A36" s="472" t="s">
        <v>558</v>
      </c>
      <c r="B36" s="473">
        <v>0.387</v>
      </c>
      <c r="C36" s="474">
        <f>B36*D36</f>
        <v>3.87</v>
      </c>
      <c r="D36" s="474">
        <v>10.0</v>
      </c>
      <c r="E36" s="457">
        <f t="shared" ref="E36:E37" si="23">C36/D36</f>
        <v>0.387</v>
      </c>
      <c r="F36" s="476"/>
      <c r="G36" s="477"/>
      <c r="H36" s="478"/>
      <c r="I36" s="478"/>
      <c r="J36" s="478"/>
      <c r="K36" s="480"/>
    </row>
    <row r="37" ht="15.75" customHeight="1">
      <c r="A37" s="481" t="s">
        <v>560</v>
      </c>
      <c r="B37" s="482"/>
      <c r="C37" s="483">
        <f t="shared" ref="C37:D37" si="22">sum(C26:C36)</f>
        <v>42.5875</v>
      </c>
      <c r="D37" s="483">
        <f t="shared" si="22"/>
        <v>80</v>
      </c>
      <c r="E37" s="484">
        <f t="shared" si="23"/>
        <v>0.53234375</v>
      </c>
      <c r="F37" s="485"/>
      <c r="G37" s="486" t="s">
        <v>562</v>
      </c>
      <c r="H37" s="487"/>
      <c r="I37" s="488">
        <f t="shared" ref="I37:J37" si="24">sum(I26:I36)</f>
        <v>26.64</v>
      </c>
      <c r="J37" s="488">
        <f t="shared" si="24"/>
        <v>73</v>
      </c>
      <c r="K37" s="489">
        <f>I37/J37</f>
        <v>0.3649315068</v>
      </c>
    </row>
    <row r="38" ht="15.75" customHeight="1">
      <c r="A38" s="506"/>
      <c r="B38" s="507"/>
      <c r="C38" s="507"/>
      <c r="D38" s="507"/>
      <c r="E38" s="507"/>
      <c r="F38" s="507"/>
      <c r="G38" s="506"/>
      <c r="H38" s="507"/>
      <c r="I38" s="507"/>
      <c r="J38" s="507"/>
      <c r="K38" s="507"/>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C5:E5"/>
    <mergeCell ref="G4:K4"/>
    <mergeCell ref="A1:K1"/>
    <mergeCell ref="A4:E4"/>
    <mergeCell ref="I5:K5"/>
    <mergeCell ref="B5:B6"/>
    <mergeCell ref="H5:H6"/>
    <mergeCell ref="G23:K23"/>
    <mergeCell ref="A23:E23"/>
    <mergeCell ref="H24:H25"/>
    <mergeCell ref="I24:K24"/>
    <mergeCell ref="C24:E24"/>
    <mergeCell ref="B24:B25"/>
    <mergeCell ref="A20:K20"/>
  </mergeCells>
  <conditionalFormatting sqref="E7:E17 K7:K17 E26:E38 K26:K37">
    <cfRule type="colorScale" priority="1">
      <colorScale>
        <cfvo type="formula" val="0.35"/>
        <cfvo type="formula" val="0.65"/>
        <cfvo type="formula" val="1"/>
        <color rgb="FFD9D9D9"/>
        <color rgb="FFBBE4CF"/>
        <color rgb="FF57BB8A"/>
      </colorScale>
    </cfRule>
  </conditionalFormatting>
  <conditionalFormatting sqref="K38">
    <cfRule type="colorScale" priority="2">
      <colorScale>
        <cfvo type="min"/>
        <cfvo type="max"/>
        <color rgb="FF57BB8A"/>
        <color rgb="FFFFFFFF"/>
      </colorScale>
    </cfRule>
  </conditionalFormatting>
  <conditionalFormatting sqref="K38">
    <cfRule type="endsWith" dxfId="5" priority="3" operator="endsWith" text="1">
      <formula>RIGHT((K38),LEN("1"))=("1")</formula>
    </cfRule>
  </conditionalFormatting>
  <conditionalFormatting sqref="K38">
    <cfRule type="endsWith" dxfId="6" priority="4" operator="endsWith" text="2">
      <formula>RIGHT((K38),LEN("2"))=("2")</formula>
    </cfRule>
  </conditionalFormatting>
  <conditionalFormatting sqref="K38">
    <cfRule type="endsWith" dxfId="7" priority="5" operator="endsWith" text="3">
      <formula>RIGHT((K38),LEN("3"))=("3")</formula>
    </cfRule>
  </conditionalFormatting>
  <conditionalFormatting sqref="G3">
    <cfRule type="cellIs" dxfId="8" priority="6" operator="equal">
      <formula>"★★★★★"</formula>
    </cfRule>
  </conditionalFormatting>
  <conditionalFormatting sqref="G3">
    <cfRule type="cellIs" dxfId="9" priority="7" operator="equal">
      <formula>"★★★★"</formula>
    </cfRule>
  </conditionalFormatting>
  <conditionalFormatting sqref="G3">
    <cfRule type="cellIs" dxfId="10" priority="8" operator="equal">
      <formula>"★★★"</formula>
    </cfRule>
  </conditionalFormatting>
  <conditionalFormatting sqref="G3">
    <cfRule type="cellIs" dxfId="11" priority="9" operator="equal">
      <formula>"★★"</formula>
    </cfRule>
  </conditionalFormatting>
  <conditionalFormatting sqref="G3">
    <cfRule type="cellIs" dxfId="12" priority="10" operator="equal">
      <formula>"★"</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C4587"/>
    <outlinePr summaryBelow="0" summaryRight="0"/>
  </sheetPr>
  <sheetViews>
    <sheetView showGridLines="0" workbookViewId="0"/>
  </sheetViews>
  <sheetFormatPr customHeight="1" defaultColWidth="14.43" defaultRowHeight="15.0"/>
  <cols>
    <col customWidth="1" min="1" max="1" width="2.29"/>
    <col customWidth="1" min="2" max="2" width="7.0"/>
    <col customWidth="1" min="3" max="3" width="21.43"/>
    <col customWidth="1" min="4" max="11" width="6.71"/>
    <col customWidth="1" min="12" max="12" width="7.86"/>
    <col customWidth="1" min="13" max="13" width="7.29"/>
    <col customWidth="1" min="14" max="14" width="21.43"/>
    <col customWidth="1" min="15" max="22" width="7.0"/>
  </cols>
  <sheetData>
    <row r="1" ht="15.75" customHeight="1">
      <c r="A1" s="616" t="s">
        <v>656</v>
      </c>
      <c r="B1" s="93"/>
      <c r="C1" s="93"/>
      <c r="D1" s="93"/>
      <c r="E1" s="93"/>
      <c r="F1" s="93"/>
      <c r="G1" s="93"/>
      <c r="H1" s="93"/>
      <c r="I1" s="93"/>
      <c r="J1" s="93"/>
      <c r="K1" s="93"/>
      <c r="L1" s="93"/>
      <c r="M1" s="93"/>
      <c r="N1" s="93"/>
      <c r="O1" s="93"/>
      <c r="P1" s="93"/>
      <c r="Q1" s="102"/>
      <c r="R1" s="618"/>
      <c r="S1" s="618"/>
      <c r="T1" s="618"/>
      <c r="U1" s="618"/>
      <c r="V1" s="618"/>
    </row>
    <row r="2" ht="15.75" customHeight="1">
      <c r="A2" s="621" t="s">
        <v>657</v>
      </c>
      <c r="R2" s="621"/>
      <c r="S2" s="621"/>
      <c r="T2" s="621"/>
      <c r="U2" s="621"/>
      <c r="V2" s="621"/>
    </row>
    <row r="3" ht="15.75" customHeight="1">
      <c r="A3" s="623"/>
      <c r="B3" s="625" t="s">
        <v>659</v>
      </c>
      <c r="C3" s="19"/>
      <c r="D3" s="19"/>
      <c r="E3" s="19"/>
      <c r="F3" s="19"/>
      <c r="G3" s="19"/>
      <c r="H3" s="19"/>
      <c r="I3" s="19"/>
      <c r="J3" s="19"/>
      <c r="K3" s="19"/>
      <c r="M3" s="625" t="s">
        <v>663</v>
      </c>
      <c r="N3" s="19"/>
      <c r="O3" s="19"/>
      <c r="P3" s="19"/>
      <c r="Q3" s="19"/>
      <c r="R3" s="19"/>
      <c r="S3" s="19"/>
      <c r="T3" s="19"/>
      <c r="U3" s="19"/>
      <c r="V3" s="19"/>
    </row>
    <row r="4" ht="15.75" customHeight="1">
      <c r="A4" s="1"/>
      <c r="B4" s="627"/>
      <c r="C4" s="628"/>
      <c r="D4" s="629"/>
      <c r="E4" s="629"/>
      <c r="F4" s="629"/>
      <c r="G4" s="629"/>
      <c r="H4" s="629"/>
      <c r="I4" s="629"/>
      <c r="J4" s="629"/>
      <c r="K4" s="629"/>
      <c r="L4" s="629"/>
      <c r="M4" s="631"/>
      <c r="N4" s="1"/>
      <c r="O4" s="1"/>
      <c r="P4" s="1"/>
      <c r="Q4" s="1"/>
      <c r="R4" s="1"/>
      <c r="S4" s="1"/>
      <c r="T4" s="1"/>
      <c r="U4" s="1"/>
      <c r="V4" s="1"/>
    </row>
    <row r="5" ht="15.75" customHeight="1">
      <c r="A5" s="1"/>
      <c r="B5" s="633" t="s">
        <v>667</v>
      </c>
      <c r="C5" s="93"/>
      <c r="D5" s="93"/>
      <c r="E5" s="93"/>
      <c r="F5" s="93"/>
      <c r="G5" s="93"/>
      <c r="H5" s="93"/>
      <c r="I5" s="93"/>
      <c r="J5" s="93"/>
      <c r="K5" s="102"/>
      <c r="L5" s="634"/>
      <c r="M5" s="635" t="s">
        <v>671</v>
      </c>
      <c r="N5" s="93"/>
      <c r="O5" s="93"/>
      <c r="P5" s="93"/>
      <c r="Q5" s="93"/>
      <c r="R5" s="93"/>
      <c r="S5" s="93"/>
      <c r="T5" s="93"/>
      <c r="U5" s="93"/>
      <c r="V5" s="102"/>
    </row>
    <row r="6" ht="15.75" customHeight="1">
      <c r="A6" s="1"/>
      <c r="B6" s="633" t="s">
        <v>678</v>
      </c>
      <c r="C6" s="633" t="s">
        <v>679</v>
      </c>
      <c r="D6" s="637">
        <v>6.0</v>
      </c>
      <c r="E6" s="637">
        <v>7.0</v>
      </c>
      <c r="F6" s="637">
        <v>8.0</v>
      </c>
      <c r="G6" s="637">
        <v>9.0</v>
      </c>
      <c r="H6" s="637">
        <v>10.0</v>
      </c>
      <c r="I6" s="637">
        <v>11.0</v>
      </c>
      <c r="J6" s="637">
        <v>12.0</v>
      </c>
      <c r="K6" s="637" t="s">
        <v>685</v>
      </c>
      <c r="L6" s="634"/>
      <c r="M6" s="635" t="s">
        <v>678</v>
      </c>
      <c r="N6" s="635" t="s">
        <v>679</v>
      </c>
      <c r="O6" s="638">
        <v>6.0</v>
      </c>
      <c r="P6" s="638">
        <v>7.0</v>
      </c>
      <c r="Q6" s="638">
        <v>8.0</v>
      </c>
      <c r="R6" s="638">
        <v>9.0</v>
      </c>
      <c r="S6" s="638">
        <v>10.0</v>
      </c>
      <c r="T6" s="638">
        <v>11.0</v>
      </c>
      <c r="U6" s="638">
        <v>12.0</v>
      </c>
      <c r="V6" s="638" t="s">
        <v>685</v>
      </c>
    </row>
    <row r="7" ht="15.75" customHeight="1">
      <c r="A7" s="1"/>
      <c r="B7" s="639" t="s">
        <v>691</v>
      </c>
      <c r="C7" s="641" t="s">
        <v>695</v>
      </c>
      <c r="D7" s="643"/>
      <c r="E7" s="643"/>
      <c r="F7" s="643"/>
      <c r="G7" s="643"/>
      <c r="H7" s="643"/>
      <c r="I7" s="643"/>
      <c r="J7" s="643"/>
      <c r="K7" s="643"/>
      <c r="L7" s="634"/>
      <c r="M7" s="646" t="s">
        <v>691</v>
      </c>
      <c r="N7" s="641" t="s">
        <v>695</v>
      </c>
      <c r="O7" s="643"/>
      <c r="P7" s="643"/>
      <c r="Q7" s="643"/>
      <c r="R7" s="643"/>
      <c r="S7" s="643"/>
      <c r="T7" s="643"/>
      <c r="U7" s="643"/>
      <c r="V7" s="643"/>
    </row>
    <row r="8" ht="15.75" customHeight="1">
      <c r="A8" s="1"/>
      <c r="B8" s="197"/>
      <c r="C8" s="647" t="s">
        <v>715</v>
      </c>
      <c r="D8" s="643"/>
      <c r="E8" s="643"/>
      <c r="F8" s="643"/>
      <c r="G8" s="643"/>
      <c r="H8" s="643"/>
      <c r="I8" s="643"/>
      <c r="J8" s="643"/>
      <c r="K8" s="643"/>
      <c r="L8" s="634"/>
      <c r="M8" s="197"/>
      <c r="N8" s="647" t="s">
        <v>715</v>
      </c>
      <c r="O8" s="643"/>
      <c r="P8" s="643"/>
      <c r="Q8" s="643"/>
      <c r="R8" s="643"/>
      <c r="S8" s="643"/>
      <c r="T8" s="643"/>
      <c r="U8" s="643"/>
      <c r="V8" s="643"/>
    </row>
    <row r="9" ht="15.75" customHeight="1">
      <c r="A9" s="1"/>
      <c r="B9" s="197"/>
      <c r="C9" s="650" t="s">
        <v>724</v>
      </c>
      <c r="D9" s="643"/>
      <c r="E9" s="643"/>
      <c r="F9" s="643"/>
      <c r="G9" s="643"/>
      <c r="H9" s="643"/>
      <c r="I9" s="643"/>
      <c r="J9" s="643"/>
      <c r="K9" s="643"/>
      <c r="L9" s="634"/>
      <c r="M9" s="197"/>
      <c r="N9" s="650" t="s">
        <v>724</v>
      </c>
      <c r="O9" s="643"/>
      <c r="P9" s="643"/>
      <c r="Q9" s="643"/>
      <c r="R9" s="643"/>
      <c r="S9" s="643"/>
      <c r="T9" s="643"/>
      <c r="U9" s="643"/>
      <c r="V9" s="643"/>
    </row>
    <row r="10" ht="15.75" customHeight="1">
      <c r="A10" s="1"/>
      <c r="B10" s="197"/>
      <c r="C10" s="651" t="s">
        <v>732</v>
      </c>
      <c r="D10" s="643"/>
      <c r="E10" s="643"/>
      <c r="F10" s="643"/>
      <c r="G10" s="643"/>
      <c r="H10" s="643"/>
      <c r="I10" s="643"/>
      <c r="J10" s="643"/>
      <c r="K10" s="643"/>
      <c r="L10" s="634"/>
      <c r="M10" s="197"/>
      <c r="N10" s="651" t="s">
        <v>732</v>
      </c>
      <c r="O10" s="643"/>
      <c r="P10" s="643"/>
      <c r="Q10" s="643"/>
      <c r="R10" s="643"/>
      <c r="S10" s="643"/>
      <c r="T10" s="643"/>
      <c r="U10" s="643"/>
      <c r="V10" s="643"/>
    </row>
    <row r="11" ht="15.75" customHeight="1">
      <c r="A11" s="1"/>
      <c r="B11" s="197"/>
      <c r="C11" s="396" t="s">
        <v>742</v>
      </c>
      <c r="D11" s="643"/>
      <c r="E11" s="643"/>
      <c r="F11" s="643"/>
      <c r="G11" s="643"/>
      <c r="H11" s="643"/>
      <c r="I11" s="643"/>
      <c r="J11" s="643"/>
      <c r="K11" s="643"/>
      <c r="L11" s="634"/>
      <c r="M11" s="197"/>
      <c r="N11" s="396" t="s">
        <v>742</v>
      </c>
      <c r="O11" s="643"/>
      <c r="P11" s="643"/>
      <c r="Q11" s="643"/>
      <c r="R11" s="643"/>
      <c r="S11" s="643"/>
      <c r="T11" s="643"/>
      <c r="U11" s="643"/>
      <c r="V11" s="643"/>
    </row>
    <row r="12" ht="15.75" customHeight="1">
      <c r="A12" s="1"/>
      <c r="B12" s="197"/>
      <c r="C12" s="652" t="s">
        <v>746</v>
      </c>
      <c r="D12" s="643"/>
      <c r="E12" s="643"/>
      <c r="F12" s="643"/>
      <c r="G12" s="643"/>
      <c r="H12" s="643"/>
      <c r="I12" s="643"/>
      <c r="J12" s="643"/>
      <c r="K12" s="643"/>
      <c r="L12" s="634"/>
      <c r="M12" s="197"/>
      <c r="N12" s="652" t="s">
        <v>748</v>
      </c>
      <c r="O12" s="643"/>
      <c r="P12" s="643"/>
      <c r="Q12" s="643"/>
      <c r="R12" s="643"/>
      <c r="S12" s="643"/>
      <c r="T12" s="643"/>
      <c r="U12" s="643"/>
      <c r="V12" s="643"/>
    </row>
    <row r="13" ht="15.75" customHeight="1">
      <c r="A13" s="1"/>
      <c r="B13" s="639" t="s">
        <v>749</v>
      </c>
      <c r="C13" s="641" t="s">
        <v>695</v>
      </c>
      <c r="D13" s="643"/>
      <c r="E13" s="643"/>
      <c r="F13" s="643"/>
      <c r="G13" s="643"/>
      <c r="H13" s="643"/>
      <c r="I13" s="643"/>
      <c r="J13" s="643"/>
      <c r="K13" s="643"/>
      <c r="L13" s="634"/>
      <c r="M13" s="646" t="s">
        <v>749</v>
      </c>
      <c r="N13" s="641" t="s">
        <v>695</v>
      </c>
      <c r="O13" s="643"/>
      <c r="P13" s="643"/>
      <c r="Q13" s="643"/>
      <c r="R13" s="643"/>
      <c r="S13" s="643"/>
      <c r="T13" s="643"/>
      <c r="U13" s="643"/>
      <c r="V13" s="643"/>
    </row>
    <row r="14" ht="15.75" customHeight="1">
      <c r="A14" s="1"/>
      <c r="B14" s="197"/>
      <c r="C14" s="647" t="s">
        <v>715</v>
      </c>
      <c r="D14" s="643"/>
      <c r="E14" s="643"/>
      <c r="F14" s="643"/>
      <c r="G14" s="643"/>
      <c r="H14" s="643"/>
      <c r="I14" s="643"/>
      <c r="J14" s="643"/>
      <c r="K14" s="643"/>
      <c r="L14" s="634"/>
      <c r="M14" s="197"/>
      <c r="N14" s="647" t="s">
        <v>715</v>
      </c>
      <c r="O14" s="643"/>
      <c r="P14" s="643"/>
      <c r="Q14" s="643"/>
      <c r="R14" s="643"/>
      <c r="S14" s="643"/>
      <c r="T14" s="643"/>
      <c r="U14" s="643"/>
      <c r="V14" s="643"/>
    </row>
    <row r="15" ht="15.75" customHeight="1">
      <c r="A15" s="1"/>
      <c r="B15" s="197"/>
      <c r="C15" s="650" t="s">
        <v>724</v>
      </c>
      <c r="D15" s="643"/>
      <c r="E15" s="643"/>
      <c r="F15" s="643"/>
      <c r="G15" s="643"/>
      <c r="H15" s="643"/>
      <c r="I15" s="643"/>
      <c r="J15" s="643"/>
      <c r="K15" s="643"/>
      <c r="L15" s="634"/>
      <c r="M15" s="197"/>
      <c r="N15" s="650" t="s">
        <v>724</v>
      </c>
      <c r="O15" s="643"/>
      <c r="P15" s="643"/>
      <c r="Q15" s="643"/>
      <c r="R15" s="643"/>
      <c r="S15" s="643"/>
      <c r="T15" s="643"/>
      <c r="U15" s="643"/>
      <c r="V15" s="643"/>
    </row>
    <row r="16" ht="15.75" customHeight="1">
      <c r="A16" s="1"/>
      <c r="B16" s="197"/>
      <c r="C16" s="651" t="s">
        <v>732</v>
      </c>
      <c r="D16" s="643"/>
      <c r="E16" s="643"/>
      <c r="F16" s="643"/>
      <c r="G16" s="643"/>
      <c r="H16" s="643"/>
      <c r="I16" s="643"/>
      <c r="J16" s="643"/>
      <c r="K16" s="643"/>
      <c r="L16" s="634"/>
      <c r="M16" s="197"/>
      <c r="N16" s="651" t="s">
        <v>732</v>
      </c>
      <c r="O16" s="643"/>
      <c r="P16" s="643"/>
      <c r="Q16" s="643"/>
      <c r="R16" s="643"/>
      <c r="S16" s="643"/>
      <c r="T16" s="643"/>
      <c r="U16" s="643"/>
      <c r="V16" s="643"/>
    </row>
    <row r="17" ht="15.75" customHeight="1">
      <c r="A17" s="1"/>
      <c r="B17" s="197"/>
      <c r="C17" s="396" t="s">
        <v>742</v>
      </c>
      <c r="D17" s="643"/>
      <c r="E17" s="643"/>
      <c r="F17" s="643"/>
      <c r="G17" s="643"/>
      <c r="H17" s="643"/>
      <c r="I17" s="643"/>
      <c r="J17" s="643"/>
      <c r="K17" s="643"/>
      <c r="L17" s="634"/>
      <c r="M17" s="197"/>
      <c r="N17" s="396" t="s">
        <v>742</v>
      </c>
      <c r="O17" s="643"/>
      <c r="P17" s="643"/>
      <c r="Q17" s="643"/>
      <c r="R17" s="643"/>
      <c r="S17" s="643"/>
      <c r="T17" s="643"/>
      <c r="U17" s="643"/>
      <c r="V17" s="643"/>
    </row>
    <row r="18" ht="15.75" customHeight="1">
      <c r="A18" s="1"/>
      <c r="B18" s="197"/>
      <c r="C18" s="652" t="s">
        <v>748</v>
      </c>
      <c r="D18" s="643"/>
      <c r="E18" s="643"/>
      <c r="F18" s="643"/>
      <c r="G18" s="643"/>
      <c r="H18" s="643"/>
      <c r="I18" s="643"/>
      <c r="J18" s="643"/>
      <c r="K18" s="643"/>
      <c r="L18" s="634"/>
      <c r="M18" s="197"/>
      <c r="N18" s="652" t="s">
        <v>748</v>
      </c>
      <c r="O18" s="643"/>
      <c r="P18" s="643"/>
      <c r="Q18" s="643"/>
      <c r="R18" s="643"/>
      <c r="S18" s="643"/>
      <c r="T18" s="643"/>
      <c r="U18" s="643"/>
      <c r="V18" s="643"/>
    </row>
    <row r="19" ht="15.75" customHeight="1">
      <c r="A19" s="1"/>
      <c r="B19" s="639" t="s">
        <v>751</v>
      </c>
      <c r="C19" s="641" t="s">
        <v>695</v>
      </c>
      <c r="D19" s="643"/>
      <c r="E19" s="643"/>
      <c r="F19" s="643"/>
      <c r="G19" s="643"/>
      <c r="H19" s="643"/>
      <c r="I19" s="643"/>
      <c r="J19" s="643"/>
      <c r="K19" s="643"/>
      <c r="L19" s="634"/>
      <c r="M19" s="646" t="s">
        <v>751</v>
      </c>
      <c r="N19" s="641" t="s">
        <v>695</v>
      </c>
      <c r="O19" s="643"/>
      <c r="P19" s="643"/>
      <c r="Q19" s="643"/>
      <c r="R19" s="643"/>
      <c r="S19" s="643"/>
      <c r="T19" s="643"/>
      <c r="U19" s="643"/>
      <c r="V19" s="643"/>
    </row>
    <row r="20" ht="15.75" customHeight="1">
      <c r="A20" s="1"/>
      <c r="B20" s="197"/>
      <c r="C20" s="647" t="s">
        <v>715</v>
      </c>
      <c r="D20" s="643"/>
      <c r="E20" s="643"/>
      <c r="F20" s="643"/>
      <c r="G20" s="643"/>
      <c r="H20" s="643"/>
      <c r="I20" s="643"/>
      <c r="J20" s="643"/>
      <c r="K20" s="643"/>
      <c r="L20" s="634"/>
      <c r="M20" s="197"/>
      <c r="N20" s="647" t="s">
        <v>715</v>
      </c>
      <c r="O20" s="643"/>
      <c r="P20" s="643"/>
      <c r="Q20" s="643"/>
      <c r="R20" s="643"/>
      <c r="S20" s="643"/>
      <c r="T20" s="643"/>
      <c r="U20" s="643"/>
      <c r="V20" s="643"/>
    </row>
    <row r="21" ht="15.75" customHeight="1">
      <c r="A21" s="1"/>
      <c r="B21" s="197"/>
      <c r="C21" s="650" t="s">
        <v>724</v>
      </c>
      <c r="D21" s="643"/>
      <c r="E21" s="643"/>
      <c r="F21" s="643"/>
      <c r="G21" s="643"/>
      <c r="H21" s="643"/>
      <c r="I21" s="643"/>
      <c r="J21" s="643"/>
      <c r="K21" s="643"/>
      <c r="L21" s="634"/>
      <c r="M21" s="197"/>
      <c r="N21" s="650" t="s">
        <v>724</v>
      </c>
      <c r="O21" s="643"/>
      <c r="P21" s="643"/>
      <c r="Q21" s="643"/>
      <c r="R21" s="643"/>
      <c r="S21" s="643"/>
      <c r="T21" s="643"/>
      <c r="U21" s="643"/>
      <c r="V21" s="643"/>
    </row>
    <row r="22" ht="15.75" customHeight="1">
      <c r="A22" s="1"/>
      <c r="B22" s="197"/>
      <c r="C22" s="651" t="s">
        <v>732</v>
      </c>
      <c r="D22" s="643"/>
      <c r="E22" s="643"/>
      <c r="F22" s="643"/>
      <c r="G22" s="643"/>
      <c r="H22" s="643"/>
      <c r="I22" s="643"/>
      <c r="J22" s="643"/>
      <c r="K22" s="643"/>
      <c r="L22" s="634"/>
      <c r="M22" s="197"/>
      <c r="N22" s="651" t="s">
        <v>732</v>
      </c>
      <c r="O22" s="643"/>
      <c r="P22" s="643"/>
      <c r="Q22" s="643"/>
      <c r="R22" s="643"/>
      <c r="S22" s="643"/>
      <c r="T22" s="643"/>
      <c r="U22" s="643"/>
      <c r="V22" s="643"/>
    </row>
    <row r="23" ht="15.75" customHeight="1">
      <c r="A23" s="1"/>
      <c r="B23" s="197"/>
      <c r="C23" s="396" t="s">
        <v>742</v>
      </c>
      <c r="D23" s="643"/>
      <c r="E23" s="643"/>
      <c r="F23" s="643"/>
      <c r="G23" s="643"/>
      <c r="H23" s="643"/>
      <c r="I23" s="643"/>
      <c r="J23" s="643"/>
      <c r="K23" s="643"/>
      <c r="L23" s="634"/>
      <c r="M23" s="197"/>
      <c r="N23" s="396" t="s">
        <v>742</v>
      </c>
      <c r="O23" s="643"/>
      <c r="P23" s="643"/>
      <c r="Q23" s="643"/>
      <c r="R23" s="643"/>
      <c r="S23" s="643"/>
      <c r="T23" s="643"/>
      <c r="U23" s="643"/>
      <c r="V23" s="643"/>
    </row>
    <row r="24" ht="15.75" customHeight="1">
      <c r="A24" s="1"/>
      <c r="B24" s="197"/>
      <c r="C24" s="652" t="s">
        <v>748</v>
      </c>
      <c r="D24" s="643"/>
      <c r="E24" s="643"/>
      <c r="F24" s="643"/>
      <c r="G24" s="643"/>
      <c r="H24" s="643"/>
      <c r="I24" s="643"/>
      <c r="J24" s="643"/>
      <c r="K24" s="643"/>
      <c r="L24" s="634"/>
      <c r="M24" s="194"/>
      <c r="N24" s="652" t="s">
        <v>748</v>
      </c>
      <c r="O24" s="643"/>
      <c r="P24" s="643"/>
      <c r="Q24" s="643"/>
      <c r="R24" s="643"/>
      <c r="S24" s="643"/>
      <c r="T24" s="643"/>
      <c r="U24" s="643"/>
      <c r="V24" s="643"/>
    </row>
    <row r="25" ht="15.75" customHeight="1">
      <c r="A25" s="1"/>
      <c r="B25" s="627"/>
      <c r="C25" s="628"/>
      <c r="D25" s="634"/>
      <c r="E25" s="634"/>
      <c r="F25" s="634"/>
      <c r="G25" s="634"/>
      <c r="H25" s="634"/>
      <c r="I25" s="634"/>
      <c r="J25" s="634"/>
      <c r="K25" s="634"/>
      <c r="L25" s="634"/>
      <c r="M25" s="665"/>
      <c r="N25" s="634"/>
      <c r="O25" s="634"/>
      <c r="P25" s="634"/>
      <c r="Q25" s="634"/>
      <c r="R25" s="634"/>
      <c r="S25" s="634"/>
      <c r="T25" s="634"/>
      <c r="U25" s="634"/>
      <c r="V25" s="634"/>
    </row>
    <row r="26" ht="15.75" customHeight="1">
      <c r="A26" s="1"/>
      <c r="B26" s="633" t="s">
        <v>753</v>
      </c>
      <c r="C26" s="93"/>
      <c r="D26" s="93"/>
      <c r="E26" s="93"/>
      <c r="F26" s="93"/>
      <c r="G26" s="93"/>
      <c r="H26" s="93"/>
      <c r="I26" s="93"/>
      <c r="J26" s="93"/>
      <c r="K26" s="102"/>
      <c r="L26" s="634"/>
      <c r="M26" s="635" t="s">
        <v>754</v>
      </c>
      <c r="N26" s="93"/>
      <c r="O26" s="93"/>
      <c r="P26" s="93"/>
      <c r="Q26" s="93"/>
      <c r="R26" s="93"/>
      <c r="S26" s="93"/>
      <c r="T26" s="93"/>
      <c r="U26" s="93"/>
      <c r="V26" s="102"/>
    </row>
    <row r="27" ht="15.75" customHeight="1">
      <c r="A27" s="1"/>
      <c r="B27" s="668" t="s">
        <v>678</v>
      </c>
      <c r="C27" s="668" t="s">
        <v>755</v>
      </c>
      <c r="D27" s="669">
        <v>6.0</v>
      </c>
      <c r="E27" s="669">
        <v>7.0</v>
      </c>
      <c r="F27" s="669">
        <v>8.0</v>
      </c>
      <c r="G27" s="669">
        <v>9.0</v>
      </c>
      <c r="H27" s="669">
        <v>10.0</v>
      </c>
      <c r="I27" s="669">
        <v>11.0</v>
      </c>
      <c r="J27" s="669">
        <v>12.0</v>
      </c>
      <c r="K27" s="669" t="s">
        <v>685</v>
      </c>
      <c r="L27" s="634"/>
      <c r="M27" s="670" t="s">
        <v>678</v>
      </c>
      <c r="N27" s="670" t="s">
        <v>755</v>
      </c>
      <c r="O27" s="672">
        <v>6.0</v>
      </c>
      <c r="P27" s="672">
        <v>7.0</v>
      </c>
      <c r="Q27" s="672">
        <v>8.0</v>
      </c>
      <c r="R27" s="672">
        <v>9.0</v>
      </c>
      <c r="S27" s="672">
        <v>10.0</v>
      </c>
      <c r="T27" s="672">
        <v>11.0</v>
      </c>
      <c r="U27" s="672">
        <v>12.0</v>
      </c>
      <c r="V27" s="672" t="s">
        <v>685</v>
      </c>
    </row>
    <row r="28" ht="15.75" customHeight="1">
      <c r="A28" s="1"/>
      <c r="B28" s="637" t="s">
        <v>691</v>
      </c>
      <c r="C28" s="675" t="s">
        <v>757</v>
      </c>
      <c r="D28" s="676">
        <v>0.2</v>
      </c>
      <c r="E28" s="677"/>
      <c r="F28" s="677"/>
      <c r="G28" s="677"/>
      <c r="H28" s="677"/>
      <c r="I28" s="677"/>
      <c r="J28" s="677"/>
      <c r="K28" s="677"/>
      <c r="L28" s="634"/>
      <c r="M28" s="670" t="s">
        <v>691</v>
      </c>
      <c r="N28" s="675" t="s">
        <v>760</v>
      </c>
      <c r="O28" s="677"/>
      <c r="P28" s="677"/>
      <c r="Q28" s="677"/>
      <c r="R28" s="677"/>
      <c r="S28" s="677"/>
      <c r="T28" s="677"/>
      <c r="U28" s="677"/>
      <c r="V28" s="677"/>
    </row>
    <row r="29" ht="15.75" customHeight="1">
      <c r="A29" s="1"/>
      <c r="B29" s="639" t="s">
        <v>749</v>
      </c>
      <c r="C29" s="675" t="s">
        <v>757</v>
      </c>
      <c r="D29" s="676">
        <v>0.3</v>
      </c>
      <c r="E29" s="677"/>
      <c r="F29" s="677"/>
      <c r="G29" s="677"/>
      <c r="H29" s="677"/>
      <c r="I29" s="677"/>
      <c r="J29" s="677"/>
      <c r="K29" s="677"/>
      <c r="L29" s="634"/>
      <c r="M29" s="646" t="s">
        <v>749</v>
      </c>
      <c r="N29" s="675" t="s">
        <v>760</v>
      </c>
      <c r="O29" s="677"/>
      <c r="P29" s="677"/>
      <c r="Q29" s="677"/>
      <c r="R29" s="677"/>
      <c r="S29" s="677"/>
      <c r="T29" s="677"/>
      <c r="U29" s="677"/>
      <c r="V29" s="677"/>
    </row>
    <row r="30" ht="15.75" customHeight="1">
      <c r="A30" s="1"/>
      <c r="B30" s="194"/>
      <c r="C30" s="679" t="s">
        <v>762</v>
      </c>
      <c r="D30" s="677">
        <v>0.5</v>
      </c>
      <c r="E30" s="677">
        <v>0.0</v>
      </c>
      <c r="F30" s="677">
        <v>0.0</v>
      </c>
      <c r="G30" s="677"/>
      <c r="H30" s="677"/>
      <c r="I30" s="677"/>
      <c r="J30" s="677"/>
      <c r="K30" s="677">
        <v>0.0</v>
      </c>
      <c r="L30" s="634"/>
      <c r="M30" s="194"/>
      <c r="N30" s="679" t="s">
        <v>764</v>
      </c>
      <c r="O30" s="677">
        <v>0.0</v>
      </c>
      <c r="P30" s="677">
        <v>0.0</v>
      </c>
      <c r="Q30" s="677">
        <v>0.0</v>
      </c>
      <c r="R30" s="677"/>
      <c r="S30" s="677"/>
      <c r="T30" s="677"/>
      <c r="U30" s="677"/>
      <c r="V30" s="677">
        <v>0.0</v>
      </c>
    </row>
    <row r="31" ht="15.75" customHeight="1">
      <c r="A31" s="1"/>
      <c r="B31" s="639" t="s">
        <v>751</v>
      </c>
      <c r="C31" s="675" t="s">
        <v>757</v>
      </c>
      <c r="D31" s="676">
        <v>0.4</v>
      </c>
      <c r="E31" s="677"/>
      <c r="F31" s="677"/>
      <c r="G31" s="677"/>
      <c r="H31" s="677"/>
      <c r="I31" s="677"/>
      <c r="J31" s="677"/>
      <c r="K31" s="677"/>
      <c r="L31" s="634"/>
      <c r="M31" s="646" t="s">
        <v>751</v>
      </c>
      <c r="N31" s="675" t="s">
        <v>760</v>
      </c>
      <c r="O31" s="677"/>
      <c r="P31" s="677"/>
      <c r="Q31" s="677"/>
      <c r="R31" s="677"/>
      <c r="S31" s="677"/>
      <c r="T31" s="677"/>
      <c r="U31" s="677"/>
      <c r="V31" s="677"/>
    </row>
    <row r="32" ht="15.75" customHeight="1">
      <c r="A32" s="1"/>
      <c r="B32" s="197"/>
      <c r="C32" s="675" t="s">
        <v>766</v>
      </c>
      <c r="D32" s="676">
        <v>0.3</v>
      </c>
      <c r="E32" s="677"/>
      <c r="F32" s="677"/>
      <c r="G32" s="677"/>
      <c r="H32" s="677"/>
      <c r="I32" s="677"/>
      <c r="J32" s="677"/>
      <c r="K32" s="677"/>
      <c r="L32" s="634"/>
      <c r="M32" s="197"/>
      <c r="N32" s="675" t="s">
        <v>768</v>
      </c>
      <c r="O32" s="677"/>
      <c r="P32" s="677"/>
      <c r="Q32" s="677"/>
      <c r="R32" s="677"/>
      <c r="S32" s="677"/>
      <c r="T32" s="677"/>
      <c r="U32" s="677"/>
      <c r="V32" s="677"/>
    </row>
    <row r="33" ht="15.75" customHeight="1">
      <c r="A33" s="1"/>
      <c r="B33" s="194"/>
      <c r="C33" s="679" t="s">
        <v>770</v>
      </c>
      <c r="D33" s="677">
        <v>0.6</v>
      </c>
      <c r="E33" s="677">
        <v>0.0</v>
      </c>
      <c r="F33" s="677">
        <v>0.0</v>
      </c>
      <c r="G33" s="677"/>
      <c r="H33" s="677"/>
      <c r="I33" s="677"/>
      <c r="J33" s="677"/>
      <c r="K33" s="677">
        <v>0.0</v>
      </c>
      <c r="L33" s="634"/>
      <c r="M33" s="194"/>
      <c r="N33" s="679" t="s">
        <v>772</v>
      </c>
      <c r="O33" s="677">
        <v>0.0</v>
      </c>
      <c r="P33" s="677">
        <v>0.0</v>
      </c>
      <c r="Q33" s="677">
        <v>0.0</v>
      </c>
      <c r="R33" s="677"/>
      <c r="S33" s="677"/>
      <c r="T33" s="677"/>
      <c r="U33" s="677"/>
      <c r="V33" s="677">
        <v>0.0</v>
      </c>
    </row>
    <row r="34" ht="15.75" customHeight="1">
      <c r="A34" s="1"/>
      <c r="B34" s="627"/>
      <c r="C34" s="628"/>
      <c r="D34" s="629"/>
      <c r="E34" s="629"/>
      <c r="F34" s="629"/>
      <c r="G34" s="629"/>
      <c r="H34" s="629"/>
      <c r="I34" s="629"/>
      <c r="J34" s="629"/>
      <c r="K34" s="629"/>
      <c r="L34" s="629"/>
      <c r="M34" s="631"/>
      <c r="N34" s="1"/>
      <c r="O34" s="1"/>
      <c r="P34" s="1"/>
      <c r="Q34" s="1"/>
      <c r="R34" s="1"/>
      <c r="S34" s="1"/>
      <c r="T34" s="1"/>
      <c r="U34" s="1"/>
      <c r="V34" s="1"/>
    </row>
    <row r="35" ht="15.75" customHeight="1">
      <c r="A35" s="1"/>
      <c r="B35" s="621"/>
      <c r="C35" s="621"/>
      <c r="D35" s="621"/>
      <c r="E35" s="621"/>
      <c r="F35" s="621"/>
      <c r="G35" s="621"/>
      <c r="H35" s="621"/>
      <c r="I35" s="621"/>
      <c r="J35" s="621"/>
      <c r="K35" s="621"/>
      <c r="L35" s="621"/>
      <c r="M35" s="621"/>
      <c r="N35" s="1"/>
      <c r="O35" s="1"/>
      <c r="P35" s="1"/>
      <c r="Q35" s="1"/>
      <c r="R35" s="1"/>
      <c r="S35" s="1"/>
      <c r="T35" s="1"/>
      <c r="U35" s="1"/>
      <c r="V35" s="1"/>
    </row>
    <row r="36" ht="15.75" customHeight="1">
      <c r="A36" s="681"/>
      <c r="B36" s="683" t="s">
        <v>774</v>
      </c>
      <c r="C36" s="7"/>
      <c r="D36" s="7"/>
      <c r="E36" s="7"/>
      <c r="F36" s="7"/>
      <c r="G36" s="7"/>
      <c r="H36" s="7"/>
      <c r="I36" s="7"/>
      <c r="J36" s="7"/>
      <c r="K36" s="7"/>
      <c r="L36" s="7"/>
      <c r="M36" s="7"/>
      <c r="N36" s="7"/>
      <c r="O36" s="7"/>
      <c r="P36" s="7"/>
      <c r="Q36" s="7"/>
      <c r="R36" s="7"/>
      <c r="S36" s="7"/>
      <c r="T36" s="7"/>
      <c r="U36" s="7"/>
      <c r="V36" s="7"/>
    </row>
    <row r="37" ht="15.75" customHeight="1">
      <c r="A37" s="684"/>
      <c r="B37" s="685"/>
      <c r="C37" s="687"/>
      <c r="D37" s="688"/>
      <c r="E37" s="688"/>
      <c r="F37" s="688"/>
      <c r="G37" s="688"/>
      <c r="H37" s="688"/>
      <c r="I37" s="688"/>
      <c r="J37" s="688"/>
      <c r="K37" s="688"/>
      <c r="L37" s="688"/>
      <c r="M37" s="690"/>
      <c r="N37" s="684"/>
      <c r="O37" s="684"/>
      <c r="P37" s="684"/>
      <c r="Q37" s="684"/>
      <c r="R37" s="684"/>
      <c r="S37" s="684"/>
      <c r="T37" s="684"/>
      <c r="U37" s="684"/>
      <c r="V37" s="684"/>
    </row>
    <row r="38" ht="15.75" customHeight="1">
      <c r="A38" s="684"/>
      <c r="B38" s="685"/>
      <c r="C38" s="687"/>
      <c r="D38" s="688"/>
      <c r="E38" s="688"/>
      <c r="F38" s="688"/>
      <c r="G38" s="688"/>
      <c r="H38" s="688"/>
      <c r="I38" s="688"/>
      <c r="J38" s="688"/>
      <c r="K38" s="688"/>
      <c r="L38" s="688"/>
      <c r="M38" s="690"/>
      <c r="N38" s="684"/>
      <c r="O38" s="684"/>
      <c r="P38" s="684"/>
      <c r="Q38" s="684"/>
      <c r="R38" s="684"/>
      <c r="S38" s="684"/>
      <c r="T38" s="684"/>
      <c r="U38" s="684"/>
      <c r="V38" s="684"/>
    </row>
    <row r="39" ht="15.75" customHeight="1">
      <c r="A39" s="684"/>
      <c r="B39" s="685"/>
      <c r="C39" s="687"/>
      <c r="D39" s="688"/>
      <c r="E39" s="688"/>
      <c r="F39" s="688"/>
      <c r="G39" s="688"/>
      <c r="H39" s="688"/>
      <c r="I39" s="688"/>
      <c r="J39" s="688"/>
      <c r="K39" s="688"/>
      <c r="L39" s="688"/>
      <c r="M39" s="690"/>
      <c r="N39" s="684"/>
      <c r="O39" s="684"/>
      <c r="P39" s="684"/>
      <c r="Q39" s="684"/>
      <c r="R39" s="684"/>
      <c r="S39" s="684"/>
      <c r="T39" s="684"/>
      <c r="U39" s="684"/>
      <c r="V39" s="684"/>
    </row>
    <row r="40" ht="15.75" customHeight="1">
      <c r="A40" s="684"/>
      <c r="B40" s="685"/>
      <c r="C40" s="687"/>
      <c r="D40" s="688"/>
      <c r="E40" s="688"/>
      <c r="F40" s="688"/>
      <c r="G40" s="688"/>
      <c r="H40" s="688"/>
      <c r="I40" s="688"/>
      <c r="J40" s="688"/>
      <c r="K40" s="688"/>
      <c r="L40" s="688"/>
      <c r="M40" s="690"/>
      <c r="N40" s="684"/>
      <c r="O40" s="684"/>
      <c r="P40" s="684"/>
      <c r="Q40" s="684"/>
      <c r="R40" s="684"/>
      <c r="S40" s="684"/>
      <c r="T40" s="684"/>
      <c r="U40" s="684"/>
      <c r="V40" s="684"/>
    </row>
    <row r="41" ht="15.75" customHeight="1">
      <c r="A41" s="684"/>
      <c r="B41" s="685"/>
      <c r="C41" s="687"/>
      <c r="D41" s="688"/>
      <c r="E41" s="688"/>
      <c r="F41" s="688"/>
      <c r="G41" s="688"/>
      <c r="H41" s="688"/>
      <c r="I41" s="688"/>
      <c r="J41" s="688"/>
      <c r="K41" s="688"/>
      <c r="L41" s="688"/>
      <c r="M41" s="690"/>
      <c r="N41" s="684"/>
      <c r="O41" s="684"/>
      <c r="P41" s="684"/>
      <c r="Q41" s="684"/>
      <c r="R41" s="684"/>
      <c r="S41" s="684"/>
      <c r="T41" s="684"/>
      <c r="U41" s="684"/>
      <c r="V41" s="684"/>
    </row>
    <row r="42" ht="15.75" customHeight="1">
      <c r="A42" s="684"/>
      <c r="B42" s="685"/>
      <c r="C42" s="687"/>
      <c r="D42" s="688"/>
      <c r="E42" s="688"/>
      <c r="F42" s="688"/>
      <c r="G42" s="688"/>
      <c r="H42" s="688"/>
      <c r="I42" s="688"/>
      <c r="J42" s="688"/>
      <c r="K42" s="688"/>
      <c r="L42" s="688"/>
      <c r="M42" s="690"/>
      <c r="N42" s="684"/>
      <c r="O42" s="684"/>
      <c r="P42" s="684"/>
      <c r="Q42" s="684"/>
      <c r="R42" s="684"/>
      <c r="S42" s="684"/>
      <c r="T42" s="684"/>
      <c r="U42" s="684"/>
      <c r="V42" s="684"/>
    </row>
    <row r="43" ht="15.75" customHeight="1">
      <c r="A43" s="684"/>
      <c r="B43" s="685"/>
      <c r="C43" s="687"/>
      <c r="D43" s="688"/>
      <c r="E43" s="688"/>
      <c r="F43" s="688"/>
      <c r="G43" s="688"/>
      <c r="H43" s="688"/>
      <c r="I43" s="688"/>
      <c r="J43" s="688"/>
      <c r="K43" s="688"/>
      <c r="L43" s="688"/>
      <c r="M43" s="690"/>
      <c r="N43" s="684"/>
      <c r="O43" s="684"/>
      <c r="P43" s="684"/>
      <c r="Q43" s="684"/>
      <c r="R43" s="684"/>
      <c r="S43" s="684"/>
      <c r="T43" s="684"/>
      <c r="U43" s="684"/>
      <c r="V43" s="684"/>
    </row>
    <row r="44" ht="15.75" customHeight="1">
      <c r="A44" s="684"/>
      <c r="B44" s="685"/>
      <c r="C44" s="687"/>
      <c r="D44" s="688"/>
      <c r="E44" s="688"/>
      <c r="F44" s="688"/>
      <c r="G44" s="688"/>
      <c r="H44" s="688"/>
      <c r="I44" s="688"/>
      <c r="J44" s="688"/>
      <c r="K44" s="688"/>
      <c r="L44" s="688"/>
      <c r="M44" s="690"/>
      <c r="N44" s="684"/>
      <c r="O44" s="684"/>
      <c r="P44" s="684"/>
      <c r="Q44" s="684"/>
      <c r="R44" s="684"/>
      <c r="S44" s="684"/>
      <c r="T44" s="684"/>
      <c r="U44" s="684"/>
      <c r="V44" s="684"/>
    </row>
    <row r="45" ht="15.75" customHeight="1">
      <c r="A45" s="684"/>
      <c r="B45" s="685"/>
      <c r="C45" s="687"/>
      <c r="D45" s="688"/>
      <c r="E45" s="688"/>
      <c r="F45" s="688"/>
      <c r="G45" s="688"/>
      <c r="H45" s="688"/>
      <c r="I45" s="688"/>
      <c r="J45" s="688"/>
      <c r="K45" s="688"/>
      <c r="L45" s="688"/>
      <c r="M45" s="690"/>
      <c r="N45" s="684"/>
      <c r="O45" s="684"/>
      <c r="P45" s="684"/>
      <c r="Q45" s="684"/>
      <c r="R45" s="684"/>
      <c r="S45" s="684"/>
      <c r="T45" s="684"/>
      <c r="U45" s="684"/>
      <c r="V45" s="684"/>
    </row>
    <row r="46" ht="15.75" customHeight="1">
      <c r="A46" s="684"/>
      <c r="B46" s="685"/>
      <c r="C46" s="687"/>
      <c r="D46" s="688"/>
      <c r="E46" s="688"/>
      <c r="F46" s="688"/>
      <c r="G46" s="688"/>
      <c r="H46" s="688"/>
      <c r="I46" s="688"/>
      <c r="J46" s="688"/>
      <c r="K46" s="688"/>
      <c r="L46" s="688"/>
      <c r="M46" s="690"/>
      <c r="N46" s="684"/>
      <c r="O46" s="684"/>
      <c r="P46" s="684"/>
      <c r="Q46" s="684"/>
      <c r="R46" s="684"/>
      <c r="S46" s="684"/>
      <c r="T46" s="684"/>
      <c r="U46" s="684"/>
      <c r="V46" s="684"/>
    </row>
    <row r="47" ht="15.75" customHeight="1">
      <c r="A47" s="684"/>
      <c r="B47" s="685"/>
      <c r="C47" s="687"/>
      <c r="D47" s="688"/>
      <c r="E47" s="688"/>
      <c r="F47" s="688"/>
      <c r="G47" s="688"/>
      <c r="H47" s="688"/>
      <c r="I47" s="688"/>
      <c r="J47" s="688"/>
      <c r="K47" s="688"/>
      <c r="L47" s="688"/>
      <c r="M47" s="690"/>
      <c r="N47" s="684"/>
      <c r="O47" s="684"/>
      <c r="P47" s="684"/>
      <c r="Q47" s="684"/>
      <c r="R47" s="684"/>
      <c r="S47" s="684"/>
      <c r="T47" s="684"/>
      <c r="U47" s="684"/>
      <c r="V47" s="684"/>
    </row>
    <row r="48" ht="15.75" customHeight="1">
      <c r="A48" s="684"/>
      <c r="B48" s="685"/>
      <c r="C48" s="687"/>
      <c r="D48" s="688"/>
      <c r="E48" s="688"/>
      <c r="F48" s="688"/>
      <c r="G48" s="688"/>
      <c r="H48" s="688"/>
      <c r="I48" s="688"/>
      <c r="J48" s="688"/>
      <c r="K48" s="688"/>
      <c r="L48" s="688"/>
      <c r="M48" s="690"/>
      <c r="N48" s="684"/>
      <c r="O48" s="684"/>
      <c r="P48" s="684"/>
      <c r="Q48" s="684"/>
      <c r="R48" s="684"/>
      <c r="S48" s="684"/>
      <c r="T48" s="684"/>
      <c r="U48" s="684"/>
      <c r="V48" s="684"/>
    </row>
    <row r="49" ht="15.75" customHeight="1">
      <c r="A49" s="684"/>
      <c r="B49" s="685"/>
      <c r="C49" s="687"/>
      <c r="D49" s="688"/>
      <c r="E49" s="688"/>
      <c r="F49" s="688"/>
      <c r="G49" s="688"/>
      <c r="H49" s="688"/>
      <c r="I49" s="688"/>
      <c r="J49" s="688"/>
      <c r="K49" s="688"/>
      <c r="L49" s="688"/>
      <c r="M49" s="690"/>
      <c r="N49" s="684"/>
      <c r="O49" s="684"/>
      <c r="P49" s="684"/>
      <c r="Q49" s="684"/>
      <c r="R49" s="684"/>
      <c r="S49" s="684"/>
      <c r="T49" s="684"/>
      <c r="U49" s="684"/>
      <c r="V49" s="684"/>
    </row>
    <row r="50" ht="15.75" customHeight="1">
      <c r="A50" s="684"/>
      <c r="B50" s="685"/>
      <c r="C50" s="687"/>
      <c r="D50" s="688"/>
      <c r="E50" s="688"/>
      <c r="F50" s="688"/>
      <c r="G50" s="688"/>
      <c r="H50" s="688"/>
      <c r="I50" s="688"/>
      <c r="J50" s="688"/>
      <c r="K50" s="688"/>
      <c r="L50" s="688"/>
      <c r="M50" s="690"/>
      <c r="N50" s="684"/>
      <c r="O50" s="684"/>
      <c r="P50" s="684"/>
      <c r="Q50" s="684"/>
      <c r="R50" s="684"/>
      <c r="S50" s="684"/>
      <c r="T50" s="684"/>
      <c r="U50" s="684"/>
      <c r="V50" s="684"/>
    </row>
    <row r="51" ht="15.75" customHeight="1">
      <c r="A51" s="684"/>
      <c r="B51" s="685"/>
      <c r="C51" s="687"/>
      <c r="D51" s="688"/>
      <c r="E51" s="688"/>
      <c r="F51" s="688"/>
      <c r="G51" s="688"/>
      <c r="H51" s="688"/>
      <c r="I51" s="688"/>
      <c r="J51" s="688"/>
      <c r="K51" s="688"/>
      <c r="L51" s="688"/>
      <c r="M51" s="690"/>
      <c r="N51" s="684"/>
      <c r="O51" s="684"/>
      <c r="P51" s="684"/>
      <c r="Q51" s="684"/>
      <c r="R51" s="684"/>
      <c r="S51" s="684"/>
      <c r="T51" s="684"/>
      <c r="U51" s="684"/>
      <c r="V51" s="684"/>
    </row>
    <row r="52" ht="15.75" customHeight="1">
      <c r="A52" s="684"/>
      <c r="B52" s="685"/>
      <c r="C52" s="687"/>
      <c r="D52" s="688"/>
      <c r="E52" s="688"/>
      <c r="F52" s="688"/>
      <c r="G52" s="688"/>
      <c r="H52" s="688"/>
      <c r="I52" s="688"/>
      <c r="J52" s="688"/>
      <c r="K52" s="688"/>
      <c r="L52" s="688"/>
      <c r="M52" s="690"/>
      <c r="N52" s="684"/>
      <c r="O52" s="684"/>
      <c r="P52" s="684"/>
      <c r="Q52" s="684"/>
      <c r="R52" s="684"/>
      <c r="S52" s="684"/>
      <c r="T52" s="684"/>
      <c r="U52" s="684"/>
      <c r="V52" s="684"/>
    </row>
    <row r="53" ht="15.75" customHeight="1">
      <c r="A53" s="684"/>
      <c r="B53" s="685"/>
      <c r="C53" s="687"/>
      <c r="D53" s="688"/>
      <c r="E53" s="688"/>
      <c r="F53" s="688"/>
      <c r="G53" s="688"/>
      <c r="H53" s="688"/>
      <c r="I53" s="688"/>
      <c r="J53" s="688"/>
      <c r="K53" s="688"/>
      <c r="L53" s="688"/>
      <c r="M53" s="690"/>
      <c r="N53" s="684"/>
      <c r="O53" s="684"/>
      <c r="P53" s="684"/>
      <c r="Q53" s="684"/>
      <c r="R53" s="684"/>
      <c r="S53" s="684"/>
      <c r="T53" s="684"/>
      <c r="U53" s="684"/>
      <c r="V53" s="684"/>
    </row>
    <row r="54" ht="15.75" customHeight="1">
      <c r="A54" s="684"/>
      <c r="B54" s="685"/>
      <c r="C54" s="687"/>
      <c r="D54" s="688"/>
      <c r="E54" s="688"/>
      <c r="F54" s="688"/>
      <c r="G54" s="688"/>
      <c r="H54" s="688"/>
      <c r="I54" s="688"/>
      <c r="J54" s="688"/>
      <c r="K54" s="688"/>
      <c r="L54" s="688"/>
      <c r="M54" s="690"/>
      <c r="N54" s="684"/>
      <c r="O54" s="684"/>
      <c r="P54" s="684"/>
      <c r="Q54" s="684"/>
      <c r="R54" s="684"/>
      <c r="S54" s="684"/>
      <c r="T54" s="684"/>
      <c r="U54" s="684"/>
      <c r="V54" s="684"/>
    </row>
    <row r="55" ht="15.75" customHeight="1">
      <c r="A55" s="684"/>
      <c r="B55" s="685"/>
      <c r="C55" s="687"/>
      <c r="D55" s="688"/>
      <c r="E55" s="688"/>
      <c r="F55" s="688"/>
      <c r="G55" s="688"/>
      <c r="H55" s="688"/>
      <c r="I55" s="688"/>
      <c r="J55" s="688"/>
      <c r="K55" s="688"/>
      <c r="L55" s="688"/>
      <c r="M55" s="690"/>
      <c r="N55" s="684"/>
      <c r="O55" s="684"/>
      <c r="P55" s="684"/>
      <c r="Q55" s="684"/>
      <c r="R55" s="684"/>
      <c r="S55" s="684"/>
      <c r="T55" s="684"/>
      <c r="U55" s="684"/>
      <c r="V55" s="684"/>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M31:M33"/>
    <mergeCell ref="B36:V36"/>
    <mergeCell ref="B3:K3"/>
    <mergeCell ref="A2:Q2"/>
    <mergeCell ref="A1:Q1"/>
    <mergeCell ref="M3:V3"/>
    <mergeCell ref="M5:V5"/>
    <mergeCell ref="M7:M12"/>
    <mergeCell ref="M13:M18"/>
    <mergeCell ref="B7:B12"/>
    <mergeCell ref="B5:K5"/>
    <mergeCell ref="B29:B30"/>
    <mergeCell ref="B13:B18"/>
    <mergeCell ref="B19:B24"/>
    <mergeCell ref="B31:B33"/>
    <mergeCell ref="M29:M30"/>
    <mergeCell ref="M26:V26"/>
    <mergeCell ref="M19:M24"/>
    <mergeCell ref="B26:K26"/>
  </mergeCells>
  <conditionalFormatting sqref="D11:K11 O11:V11 D17:K17 O17:V17 D23:K23 O23:V23">
    <cfRule type="cellIs" dxfId="22" priority="1" operator="lessThan">
      <formula>0</formula>
    </cfRule>
  </conditionalFormatting>
  <conditionalFormatting sqref="D11:K11 O11:V11 D17:K17 O17:V17 D23:K23 O23:V23">
    <cfRule type="cellIs" dxfId="4" priority="2" operator="greaterThan">
      <formula>0</formula>
    </cfRule>
  </conditionalFormatting>
  <conditionalFormatting sqref="D11:K11 O11:V11 D17:K17 O17:V17 D23:K23 O23:V23">
    <cfRule type="cellIs" dxfId="23" priority="3" operator="equal">
      <formula>0</formula>
    </cfRule>
  </conditionalFormatting>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EBE8F"/>
    <outlinePr summaryBelow="0" summaryRight="0"/>
  </sheetPr>
  <sheetViews>
    <sheetView workbookViewId="0"/>
  </sheetViews>
  <sheetFormatPr customHeight="1" defaultColWidth="14.43" defaultRowHeight="15.0"/>
  <cols>
    <col customWidth="1" min="1" max="1" width="36.43"/>
    <col customWidth="1" min="2" max="2" width="14.43"/>
    <col customWidth="1" min="3" max="3" width="15.43"/>
    <col customWidth="1" min="4" max="6" width="14.43"/>
  </cols>
  <sheetData>
    <row r="1" ht="15.75" customHeight="1">
      <c r="A1" s="510" t="s">
        <v>575</v>
      </c>
      <c r="B1" s="511"/>
      <c r="C1" s="511"/>
      <c r="D1" s="511"/>
      <c r="E1" s="511"/>
      <c r="F1" s="512"/>
      <c r="G1" s="513"/>
    </row>
    <row r="2" ht="15.75" customHeight="1">
      <c r="A2" s="514"/>
      <c r="B2" s="515"/>
      <c r="C2" s="515"/>
      <c r="D2" s="515"/>
      <c r="E2" s="515"/>
      <c r="F2" s="517"/>
      <c r="G2" s="518"/>
    </row>
    <row r="3" ht="15.75" customHeight="1">
      <c r="A3" s="486"/>
      <c r="B3" s="519" t="s">
        <v>577</v>
      </c>
      <c r="C3" s="519" t="s">
        <v>578</v>
      </c>
      <c r="D3" s="519" t="s">
        <v>579</v>
      </c>
      <c r="E3" s="519" t="s">
        <v>580</v>
      </c>
      <c r="F3" s="520" t="s">
        <v>581</v>
      </c>
      <c r="G3" s="521"/>
    </row>
    <row r="4" ht="15.75" customHeight="1">
      <c r="A4" s="522" t="s">
        <v>583</v>
      </c>
      <c r="B4" s="523">
        <f>FLOOR(SUM(B13,B22)/(SUM($G13,$G22)-20),0.01)</f>
        <v>0.46</v>
      </c>
      <c r="C4" s="524">
        <v>0.45</v>
      </c>
      <c r="D4" s="524">
        <f t="shared" ref="D4:F4" si="1">FLOOR(SUM(D13,D22)/SUM($G13,$G22),0.01)</f>
        <v>0.43</v>
      </c>
      <c r="E4" s="524">
        <f t="shared" si="1"/>
        <v>0.54</v>
      </c>
      <c r="F4" s="525">
        <f t="shared" si="1"/>
        <v>0.52</v>
      </c>
      <c r="G4" s="526"/>
    </row>
    <row r="5" ht="15.75" customHeight="1">
      <c r="A5" s="527" t="s">
        <v>585</v>
      </c>
      <c r="B5" s="436" t="str">
        <f>if(B4&gt;=75%,"★★★★★",if(B4&gt;=60%,"★★★★",if(B4&gt;=45%,"★★★",if(B4&gt;=30%,"★★","★"))))</f>
        <v>★★★</v>
      </c>
      <c r="C5" s="436" t="s">
        <v>586</v>
      </c>
      <c r="D5" s="436" t="str">
        <f t="shared" ref="D5:F5" si="2">if(D4&gt;=75%,"★★★★★",if(D4&gt;=60%,"★★★★",if(D4&gt;=45%,"★★★",if(D4&gt;=30%,"★★","★"))))</f>
        <v>★★</v>
      </c>
      <c r="E5" s="436" t="str">
        <f t="shared" si="2"/>
        <v>★★★</v>
      </c>
      <c r="F5" s="528" t="str">
        <f t="shared" si="2"/>
        <v>★★★</v>
      </c>
      <c r="G5" s="529"/>
    </row>
    <row r="6" ht="6.0" customHeight="1">
      <c r="A6" s="530"/>
      <c r="B6" s="531"/>
      <c r="C6" s="531"/>
      <c r="D6" s="531"/>
      <c r="E6" s="531"/>
      <c r="F6" s="531"/>
      <c r="G6" s="532"/>
    </row>
    <row r="7" ht="15.75" customHeight="1">
      <c r="A7" s="533" t="s">
        <v>587</v>
      </c>
      <c r="B7" s="446"/>
      <c r="C7" s="446"/>
      <c r="D7" s="446"/>
      <c r="E7" s="446"/>
      <c r="F7" s="446"/>
      <c r="G7" s="447"/>
    </row>
    <row r="8" ht="15.75" customHeight="1">
      <c r="A8" s="486" t="s">
        <v>588</v>
      </c>
      <c r="B8" s="519" t="s">
        <v>589</v>
      </c>
      <c r="C8" s="519" t="s">
        <v>578</v>
      </c>
      <c r="D8" s="519" t="s">
        <v>579</v>
      </c>
      <c r="E8" s="519" t="s">
        <v>580</v>
      </c>
      <c r="F8" s="520" t="s">
        <v>581</v>
      </c>
      <c r="G8" s="534" t="s">
        <v>590</v>
      </c>
    </row>
    <row r="9" ht="15.75" customHeight="1">
      <c r="A9" s="535" t="s">
        <v>591</v>
      </c>
      <c r="B9" s="536">
        <f>sum('2019-20 Report Card Calculator'!I7:I10)</f>
        <v>6.5</v>
      </c>
      <c r="C9" s="537">
        <v>4.8</v>
      </c>
      <c r="D9" s="537">
        <v>6.1</v>
      </c>
      <c r="E9" s="537">
        <v>8.3</v>
      </c>
      <c r="F9" s="537">
        <v>7.5</v>
      </c>
      <c r="G9" s="538">
        <v>20.0</v>
      </c>
    </row>
    <row r="10" ht="15.75" customHeight="1">
      <c r="A10" s="454" t="s">
        <v>593</v>
      </c>
      <c r="B10" s="539">
        <f>SUM('2019-20 Report Card Calculator'!I11:I14)</f>
        <v>10.375</v>
      </c>
      <c r="C10" s="540">
        <v>10.4</v>
      </c>
      <c r="D10" s="540">
        <v>15.9</v>
      </c>
      <c r="E10" s="540">
        <v>12.6</v>
      </c>
      <c r="F10" s="540">
        <v>16.4</v>
      </c>
      <c r="G10" s="541">
        <v>28.0</v>
      </c>
    </row>
    <row r="11" ht="15.75" customHeight="1">
      <c r="A11" s="449" t="s">
        <v>529</v>
      </c>
      <c r="B11" s="542"/>
      <c r="C11" s="543"/>
      <c r="D11" s="543">
        <v>4.4</v>
      </c>
      <c r="E11" s="543">
        <v>4.8</v>
      </c>
      <c r="F11" s="543">
        <v>4.1</v>
      </c>
      <c r="G11" s="545">
        <v>10.0</v>
      </c>
    </row>
    <row r="12" ht="15.75" customHeight="1">
      <c r="A12" s="449" t="s">
        <v>594</v>
      </c>
      <c r="B12" s="542">
        <f>SUM('2019-20 Report Card Calculator'!I15:I16)</f>
        <v>11.5</v>
      </c>
      <c r="C12" s="543">
        <v>11.5</v>
      </c>
      <c r="D12" s="543">
        <v>9.9</v>
      </c>
      <c r="E12" s="543">
        <v>17.8</v>
      </c>
      <c r="F12" s="543">
        <v>19.0</v>
      </c>
      <c r="G12" s="545">
        <v>25.0</v>
      </c>
    </row>
    <row r="13" ht="15.75" customHeight="1">
      <c r="A13" s="527" t="s">
        <v>595</v>
      </c>
      <c r="B13" s="547">
        <f>sum(B9:B12)</f>
        <v>28.375</v>
      </c>
      <c r="C13" s="548">
        <v>26.6</v>
      </c>
      <c r="D13" s="548">
        <f t="shared" ref="D13:G13" si="3">sum(D9:D12)</f>
        <v>36.3</v>
      </c>
      <c r="E13" s="548">
        <f t="shared" si="3"/>
        <v>43.5</v>
      </c>
      <c r="F13" s="548">
        <f t="shared" si="3"/>
        <v>47</v>
      </c>
      <c r="G13" s="549">
        <f t="shared" si="3"/>
        <v>83</v>
      </c>
    </row>
    <row r="14" ht="6.0" customHeight="1">
      <c r="A14" s="530"/>
      <c r="B14" s="531"/>
      <c r="C14" s="550"/>
      <c r="D14" s="550"/>
      <c r="E14" s="550"/>
      <c r="F14" s="550"/>
      <c r="G14" s="551"/>
    </row>
    <row r="15" ht="15.75" customHeight="1">
      <c r="A15" s="533" t="s">
        <v>596</v>
      </c>
      <c r="B15" s="446"/>
      <c r="C15" s="446"/>
      <c r="D15" s="446"/>
      <c r="E15" s="446"/>
      <c r="F15" s="446"/>
      <c r="G15" s="447"/>
    </row>
    <row r="16" ht="15.75" customHeight="1">
      <c r="A16" s="486" t="s">
        <v>588</v>
      </c>
      <c r="B16" s="519" t="s">
        <v>589</v>
      </c>
      <c r="C16" s="519" t="s">
        <v>578</v>
      </c>
      <c r="D16" s="519" t="s">
        <v>579</v>
      </c>
      <c r="E16" s="519" t="s">
        <v>580</v>
      </c>
      <c r="F16" s="520" t="s">
        <v>581</v>
      </c>
      <c r="G16" s="534" t="s">
        <v>590</v>
      </c>
    </row>
    <row r="17" ht="15.75" customHeight="1">
      <c r="A17" s="535" t="s">
        <v>591</v>
      </c>
      <c r="B17" s="552">
        <f>SUM('2019-20 Report Card Calculator'!C7:C10)</f>
        <v>10.4025</v>
      </c>
      <c r="C17" s="552">
        <v>10.4</v>
      </c>
      <c r="D17" s="552">
        <v>9.9</v>
      </c>
      <c r="E17" s="552">
        <v>13.8</v>
      </c>
      <c r="F17" s="552">
        <v>12.2</v>
      </c>
      <c r="G17" s="553">
        <v>30.0</v>
      </c>
    </row>
    <row r="18" ht="15.75" customHeight="1">
      <c r="A18" s="454" t="s">
        <v>597</v>
      </c>
      <c r="B18" s="554">
        <f>SUM('2019-20 Report Card Calculator'!C11:C12)</f>
        <v>14.015</v>
      </c>
      <c r="C18" s="554">
        <v>14.0</v>
      </c>
      <c r="D18" s="554">
        <v>10.8</v>
      </c>
      <c r="E18" s="554">
        <v>13.4</v>
      </c>
      <c r="F18" s="554">
        <v>12.5</v>
      </c>
      <c r="G18" s="555">
        <v>15.0</v>
      </c>
    </row>
    <row r="19" ht="15.75" customHeight="1">
      <c r="A19" s="449" t="s">
        <v>529</v>
      </c>
      <c r="B19" s="556"/>
      <c r="C19" s="554"/>
      <c r="D19" s="554">
        <v>4.1</v>
      </c>
      <c r="E19" s="554">
        <v>4.9</v>
      </c>
      <c r="F19" s="554">
        <v>4.8</v>
      </c>
      <c r="G19" s="555">
        <v>10.0</v>
      </c>
    </row>
    <row r="20" ht="15.75" customHeight="1">
      <c r="A20" s="454" t="s">
        <v>598</v>
      </c>
      <c r="B20" s="554">
        <f>SUM('2019-20 Report Card Calculator'!C14:C15)</f>
        <v>6.8</v>
      </c>
      <c r="C20" s="554">
        <v>6.8</v>
      </c>
      <c r="D20" s="554">
        <v>7.8</v>
      </c>
      <c r="E20" s="554">
        <v>8.2</v>
      </c>
      <c r="F20" s="554">
        <v>4.9</v>
      </c>
      <c r="G20" s="555">
        <v>10.0</v>
      </c>
    </row>
    <row r="21" ht="15.75" customHeight="1">
      <c r="A21" s="454" t="s">
        <v>594</v>
      </c>
      <c r="B21" s="557">
        <f>SUM('2019-20 Report Card Calculator'!C16:C17)</f>
        <v>11.37</v>
      </c>
      <c r="C21" s="554">
        <v>11.4</v>
      </c>
      <c r="D21" s="554">
        <v>7.2</v>
      </c>
      <c r="E21" s="554">
        <v>11.3</v>
      </c>
      <c r="F21" s="554">
        <v>9.2</v>
      </c>
      <c r="G21" s="555">
        <v>25.0</v>
      </c>
    </row>
    <row r="22" ht="15.75" customHeight="1">
      <c r="A22" s="527" t="s">
        <v>599</v>
      </c>
      <c r="B22" s="558">
        <f>sum(B17:B21)</f>
        <v>42.5875</v>
      </c>
      <c r="C22" s="559">
        <v>42.6</v>
      </c>
      <c r="D22" s="558">
        <f t="shared" ref="D22:G22" si="4">sum(D17:D21)</f>
        <v>39.8</v>
      </c>
      <c r="E22" s="558">
        <f t="shared" si="4"/>
        <v>51.6</v>
      </c>
      <c r="F22" s="558">
        <f t="shared" si="4"/>
        <v>43.6</v>
      </c>
      <c r="G22" s="562">
        <f t="shared" si="4"/>
        <v>90</v>
      </c>
    </row>
    <row r="23" ht="18.75" customHeight="1">
      <c r="A23" s="530"/>
      <c r="B23" s="563"/>
      <c r="C23" s="563"/>
      <c r="D23" s="563"/>
      <c r="E23" s="563"/>
      <c r="F23" s="563"/>
      <c r="G23" s="564"/>
    </row>
    <row r="24" ht="28.5" customHeight="1">
      <c r="A24" s="565" t="s">
        <v>604</v>
      </c>
      <c r="B24" s="566"/>
      <c r="C24" s="566"/>
      <c r="D24" s="566"/>
      <c r="E24" s="566"/>
      <c r="F24" s="566"/>
      <c r="G24" s="567"/>
    </row>
    <row r="25" ht="15.75" customHeight="1">
      <c r="A25" s="514" t="s">
        <v>605</v>
      </c>
      <c r="B25" s="569" t="s">
        <v>606</v>
      </c>
      <c r="C25" s="570"/>
      <c r="D25" s="570"/>
      <c r="E25" s="570"/>
      <c r="F25" s="570"/>
      <c r="G25" s="571"/>
    </row>
    <row r="26" ht="15.75" customHeight="1">
      <c r="A26" s="514" t="s">
        <v>608</v>
      </c>
      <c r="B26" s="569" t="s">
        <v>609</v>
      </c>
      <c r="C26" s="570"/>
      <c r="D26" s="570"/>
      <c r="E26" s="570"/>
      <c r="F26" s="570"/>
      <c r="G26" s="571"/>
    </row>
    <row r="27" ht="15.75" customHeight="1">
      <c r="A27" s="514" t="s">
        <v>612</v>
      </c>
      <c r="B27" s="569" t="s">
        <v>613</v>
      </c>
      <c r="C27" s="570"/>
      <c r="D27" s="570"/>
      <c r="E27" s="570"/>
      <c r="F27" s="570"/>
      <c r="G27" s="571"/>
    </row>
    <row r="28" ht="15.75" customHeight="1">
      <c r="A28" s="486" t="s">
        <v>616</v>
      </c>
      <c r="B28" s="572" t="s">
        <v>617</v>
      </c>
      <c r="C28" s="573"/>
      <c r="D28" s="573"/>
      <c r="E28" s="573"/>
      <c r="F28" s="573"/>
      <c r="G28" s="574"/>
    </row>
    <row r="29" ht="6.0" customHeight="1">
      <c r="A29" s="575"/>
      <c r="G29" s="147"/>
    </row>
    <row r="30" ht="15.75" customHeight="1">
      <c r="A30" s="576" t="s">
        <v>619</v>
      </c>
      <c r="B30" s="577" t="s">
        <v>621</v>
      </c>
      <c r="C30" s="578" t="s">
        <v>622</v>
      </c>
      <c r="D30" s="579"/>
      <c r="E30" s="566"/>
      <c r="F30" s="566"/>
      <c r="G30" s="567"/>
    </row>
    <row r="31" ht="15.75" customHeight="1">
      <c r="A31" s="146"/>
      <c r="B31" s="580" t="s">
        <v>623</v>
      </c>
      <c r="C31" s="581" t="s">
        <v>625</v>
      </c>
      <c r="D31" s="582"/>
      <c r="E31" s="515"/>
      <c r="F31" s="515"/>
      <c r="G31" s="518"/>
    </row>
    <row r="32" ht="15.75" customHeight="1">
      <c r="A32" s="146"/>
      <c r="B32" s="584" t="s">
        <v>626</v>
      </c>
      <c r="C32" s="585" t="s">
        <v>627</v>
      </c>
      <c r="D32" s="582"/>
      <c r="E32" s="515"/>
      <c r="F32" s="515"/>
      <c r="G32" s="518"/>
    </row>
    <row r="33" ht="15.75" customHeight="1">
      <c r="A33" s="146"/>
      <c r="B33" s="584" t="s">
        <v>629</v>
      </c>
      <c r="C33" s="586" t="s">
        <v>586</v>
      </c>
      <c r="D33" s="582"/>
      <c r="E33" s="515"/>
      <c r="F33" s="515"/>
      <c r="G33" s="518"/>
    </row>
    <row r="34" ht="15.75" customHeight="1">
      <c r="A34" s="146"/>
      <c r="B34" s="584" t="s">
        <v>630</v>
      </c>
      <c r="C34" s="586" t="s">
        <v>632</v>
      </c>
      <c r="D34" s="582"/>
      <c r="E34" s="515"/>
      <c r="F34" s="515"/>
      <c r="G34" s="518"/>
    </row>
    <row r="35" ht="15.75" customHeight="1">
      <c r="A35" s="146"/>
      <c r="B35" s="587" t="s">
        <v>633</v>
      </c>
      <c r="C35" s="588" t="s">
        <v>634</v>
      </c>
      <c r="D35" s="589"/>
      <c r="E35" s="590"/>
      <c r="F35" s="590"/>
      <c r="G35" s="591"/>
    </row>
    <row r="36" ht="6.0" customHeight="1">
      <c r="A36" s="575"/>
      <c r="G36" s="147"/>
    </row>
    <row r="37" ht="15.75" customHeight="1">
      <c r="A37" s="592" t="s">
        <v>636</v>
      </c>
      <c r="B37" s="566"/>
      <c r="C37" s="566"/>
      <c r="D37" s="566"/>
      <c r="E37" s="566"/>
      <c r="F37" s="566"/>
      <c r="G37" s="567"/>
    </row>
    <row r="38" ht="15.75" customHeight="1">
      <c r="A38" s="593" t="s">
        <v>638</v>
      </c>
      <c r="B38" s="594"/>
      <c r="C38" s="594"/>
      <c r="D38" s="594"/>
      <c r="E38" s="594"/>
      <c r="F38" s="594"/>
      <c r="G38" s="595"/>
    </row>
    <row r="39" ht="15.75" customHeight="1">
      <c r="A39" s="596" t="s">
        <v>640</v>
      </c>
      <c r="B39" s="597"/>
      <c r="C39" s="597"/>
      <c r="D39" s="597"/>
      <c r="E39" s="597"/>
      <c r="F39" s="597"/>
      <c r="G39" s="598"/>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26:G26"/>
    <mergeCell ref="B25:G25"/>
    <mergeCell ref="B27:G27"/>
    <mergeCell ref="B28:G28"/>
    <mergeCell ref="A29:G29"/>
    <mergeCell ref="A30:A35"/>
    <mergeCell ref="A36:G36"/>
    <mergeCell ref="A15:G15"/>
    <mergeCell ref="A7:G7"/>
  </mergeCells>
  <conditionalFormatting sqref="B13:G13">
    <cfRule type="colorScale" priority="1">
      <colorScale>
        <cfvo type="min"/>
        <cfvo type="percentile" val="50"/>
        <cfvo type="max"/>
        <color rgb="FFE67C73"/>
        <color rgb="FFFFD666"/>
        <color rgb="FF57BB8A"/>
      </colorScale>
    </cfRule>
  </conditionalFormatting>
  <conditionalFormatting sqref="B17:G17">
    <cfRule type="colorScale" priority="2">
      <colorScale>
        <cfvo type="min"/>
        <cfvo type="percentile" val="50"/>
        <cfvo type="max"/>
        <color rgb="FFE67C73"/>
        <color rgb="FFFFD666"/>
        <color rgb="FF57BB8A"/>
      </colorScale>
    </cfRule>
  </conditionalFormatting>
  <conditionalFormatting sqref="B18:G18">
    <cfRule type="colorScale" priority="3">
      <colorScale>
        <cfvo type="min"/>
        <cfvo type="percentile" val="50"/>
        <cfvo type="max"/>
        <color rgb="FFE67C73"/>
        <color rgb="FFFFD666"/>
        <color rgb="FF57BB8A"/>
      </colorScale>
    </cfRule>
  </conditionalFormatting>
  <conditionalFormatting sqref="B21:G21">
    <cfRule type="colorScale" priority="4">
      <colorScale>
        <cfvo type="min"/>
        <cfvo type="percentile" val="50"/>
        <cfvo type="max"/>
        <color rgb="FFE67C73"/>
        <color rgb="FFFFD666"/>
        <color rgb="FF57BB8A"/>
      </colorScale>
    </cfRule>
  </conditionalFormatting>
  <conditionalFormatting sqref="B22:G23">
    <cfRule type="colorScale" priority="5">
      <colorScale>
        <cfvo type="min"/>
        <cfvo type="percentile" val="50"/>
        <cfvo type="max"/>
        <color rgb="FFE67C73"/>
        <color rgb="FFFFD666"/>
        <color rgb="FF57BB8A"/>
      </colorScale>
    </cfRule>
  </conditionalFormatting>
  <conditionalFormatting sqref="B12:G12">
    <cfRule type="colorScale" priority="6">
      <colorScale>
        <cfvo type="min"/>
        <cfvo type="percentile" val="50"/>
        <cfvo type="max"/>
        <color rgb="FFE67C73"/>
        <color rgb="FFFFD666"/>
        <color rgb="FF57BB8A"/>
      </colorScale>
    </cfRule>
  </conditionalFormatting>
  <conditionalFormatting sqref="B11:G11">
    <cfRule type="colorScale" priority="7">
      <colorScale>
        <cfvo type="min"/>
        <cfvo type="percentile" val="50"/>
        <cfvo type="max"/>
        <color rgb="FFE67C73"/>
        <color rgb="FFFFD666"/>
        <color rgb="FF57BB8A"/>
      </colorScale>
    </cfRule>
  </conditionalFormatting>
  <conditionalFormatting sqref="B10:G10">
    <cfRule type="colorScale" priority="8">
      <colorScale>
        <cfvo type="min"/>
        <cfvo type="percentile" val="50"/>
        <cfvo type="max"/>
        <color rgb="FFE67C73"/>
        <color rgb="FFFFD666"/>
        <color rgb="FF57BB8A"/>
      </colorScale>
    </cfRule>
  </conditionalFormatting>
  <conditionalFormatting sqref="B9:G9">
    <cfRule type="colorScale" priority="9">
      <colorScale>
        <cfvo type="min"/>
        <cfvo type="percentile" val="50"/>
        <cfvo type="max"/>
        <color rgb="FFE67C73"/>
        <color rgb="FFFFD666"/>
        <color rgb="FF57BB8A"/>
      </colorScale>
    </cfRule>
  </conditionalFormatting>
  <conditionalFormatting sqref="B19:G19">
    <cfRule type="colorScale" priority="10">
      <colorScale>
        <cfvo type="min"/>
        <cfvo type="percentile" val="50"/>
        <cfvo type="max"/>
        <color rgb="FFE67C73"/>
        <color rgb="FFFFD666"/>
        <color rgb="FF57BB8A"/>
      </colorScale>
    </cfRule>
  </conditionalFormatting>
  <conditionalFormatting sqref="B20:G20">
    <cfRule type="colorScale" priority="11">
      <colorScale>
        <cfvo type="min"/>
        <cfvo type="percentile" val="50"/>
        <cfvo type="max"/>
        <color rgb="FFE67C73"/>
        <color rgb="FFFFD666"/>
        <color rgb="FF57BB8A"/>
      </colorScale>
    </cfRule>
  </conditionalFormatting>
  <hyperlinks>
    <hyperlink r:id="rId1" location="/ReportCards/ReportCardSchool/1/32/1000/" ref="B25"/>
    <hyperlink r:id="rId2" ref="B26"/>
    <hyperlink r:id="rId3" ref="B27"/>
    <hyperlink r:id="rId4" ref="B28"/>
  </hyperlinks>
  <drawing r:id="rId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7BB8A"/>
    <outlinePr summaryBelow="0" summaryRight="0"/>
  </sheetPr>
  <sheetViews>
    <sheetView workbookViewId="0"/>
  </sheetViews>
  <sheetFormatPr customHeight="1" defaultColWidth="14.43" defaultRowHeight="15.0"/>
  <cols>
    <col customWidth="1" min="1" max="1" width="8.0"/>
    <col customWidth="1" min="2" max="6" width="14.43"/>
  </cols>
  <sheetData>
    <row r="1" ht="15.75" customHeight="1">
      <c r="A1" s="560" t="s">
        <v>600</v>
      </c>
      <c r="B1" s="560" t="s">
        <v>601</v>
      </c>
      <c r="C1" s="560" t="s">
        <v>602</v>
      </c>
      <c r="D1" s="560"/>
      <c r="E1" s="560"/>
      <c r="F1" s="560"/>
      <c r="G1" s="560"/>
      <c r="H1" s="560"/>
      <c r="I1" s="560"/>
      <c r="J1" s="560"/>
      <c r="K1" s="560"/>
      <c r="L1" s="560"/>
      <c r="M1" s="560"/>
    </row>
    <row r="2" ht="15.75" customHeight="1">
      <c r="A2" s="561" t="s">
        <v>603</v>
      </c>
      <c r="B2" s="561" t="b">
        <f>K97</f>
        <v>0</v>
      </c>
      <c r="C2" s="568">
        <f>countif(B2:B16,TRUE)/counta(A2:A16)</f>
        <v>0.07142857143</v>
      </c>
      <c r="D2" s="560"/>
      <c r="E2" s="560"/>
      <c r="F2" s="560"/>
      <c r="G2" s="560"/>
      <c r="H2" s="560"/>
      <c r="I2" s="560"/>
      <c r="J2" s="560"/>
      <c r="K2" s="560"/>
      <c r="L2" s="560"/>
      <c r="M2" s="560"/>
    </row>
    <row r="3" ht="15.75" customHeight="1">
      <c r="A3" s="561" t="s">
        <v>607</v>
      </c>
      <c r="B3" s="560" t="str">
        <f>I105</f>
        <v/>
      </c>
      <c r="C3" s="560"/>
      <c r="D3" s="560"/>
      <c r="E3" s="560"/>
      <c r="F3" s="560"/>
      <c r="G3" s="560"/>
      <c r="H3" s="560"/>
      <c r="I3" s="560"/>
      <c r="J3" s="560"/>
      <c r="K3" s="560"/>
      <c r="L3" s="560"/>
      <c r="M3" s="560"/>
    </row>
    <row r="4" ht="15.75" customHeight="1">
      <c r="A4" s="561" t="s">
        <v>610</v>
      </c>
      <c r="B4" s="560" t="str">
        <f t="shared" ref="B4:B6" si="1">#REF!</f>
        <v>#REF!</v>
      </c>
      <c r="C4" s="560"/>
      <c r="D4" s="560"/>
      <c r="E4" s="560"/>
      <c r="F4" s="560"/>
      <c r="G4" s="560"/>
      <c r="H4" s="560"/>
      <c r="I4" s="560"/>
      <c r="J4" s="560"/>
      <c r="K4" s="560"/>
      <c r="L4" s="560"/>
      <c r="M4" s="560"/>
    </row>
    <row r="5" ht="15.75" customHeight="1">
      <c r="A5" s="561" t="s">
        <v>611</v>
      </c>
      <c r="B5" s="560" t="str">
        <f t="shared" si="1"/>
        <v>#REF!</v>
      </c>
      <c r="C5" s="560"/>
      <c r="D5" s="560"/>
      <c r="E5" s="560"/>
      <c r="F5" s="560"/>
      <c r="G5" s="560"/>
      <c r="H5" s="560"/>
      <c r="I5" s="560"/>
      <c r="J5" s="560"/>
      <c r="K5" s="560"/>
      <c r="L5" s="560"/>
      <c r="M5" s="560"/>
    </row>
    <row r="6" ht="15.75" customHeight="1">
      <c r="A6" s="561" t="s">
        <v>614</v>
      </c>
      <c r="B6" s="560" t="str">
        <f t="shared" si="1"/>
        <v>#REF!</v>
      </c>
      <c r="C6" s="560"/>
      <c r="D6" s="560"/>
      <c r="E6" s="560"/>
      <c r="F6" s="560"/>
      <c r="G6" s="560"/>
      <c r="H6" s="560"/>
      <c r="I6" s="560"/>
      <c r="J6" s="560"/>
      <c r="K6" s="560"/>
      <c r="L6" s="560"/>
      <c r="M6" s="560"/>
    </row>
    <row r="7" ht="15.75" customHeight="1">
      <c r="A7" s="560" t="s">
        <v>615</v>
      </c>
      <c r="B7" s="560" t="b">
        <f>L43</f>
        <v>0</v>
      </c>
      <c r="C7" s="560"/>
      <c r="D7" s="560"/>
      <c r="E7" s="560"/>
      <c r="F7" s="560"/>
      <c r="G7" s="560"/>
      <c r="H7" s="560"/>
      <c r="I7" s="560"/>
      <c r="J7" s="560"/>
      <c r="K7" s="560"/>
      <c r="L7" s="560"/>
      <c r="M7" s="560"/>
    </row>
    <row r="8" ht="15.75" customHeight="1">
      <c r="A8" s="560" t="s">
        <v>618</v>
      </c>
      <c r="B8" s="560" t="b">
        <f>L52</f>
        <v>0</v>
      </c>
      <c r="C8" s="560"/>
      <c r="D8" s="560"/>
      <c r="E8" s="560"/>
      <c r="F8" s="560"/>
      <c r="G8" s="560"/>
      <c r="H8" s="560"/>
      <c r="I8" s="560"/>
      <c r="J8" s="560"/>
      <c r="K8" s="560"/>
      <c r="L8" s="560"/>
      <c r="M8" s="560"/>
    </row>
    <row r="9" ht="15.75" customHeight="1">
      <c r="A9" s="560" t="s">
        <v>620</v>
      </c>
      <c r="B9" s="560" t="b">
        <f>L61</f>
        <v>0</v>
      </c>
      <c r="C9" s="560"/>
      <c r="D9" s="560"/>
      <c r="E9" s="560"/>
      <c r="F9" s="560"/>
      <c r="G9" s="560"/>
      <c r="H9" s="560"/>
      <c r="I9" s="560"/>
      <c r="J9" s="560"/>
      <c r="K9" s="560"/>
      <c r="L9" s="560"/>
      <c r="M9" s="560"/>
    </row>
    <row r="10" ht="15.75" customHeight="1">
      <c r="A10" s="560" t="s">
        <v>624</v>
      </c>
      <c r="B10" s="583" t="b">
        <f>K70</f>
        <v>1</v>
      </c>
      <c r="C10" s="560"/>
      <c r="D10" s="560"/>
      <c r="E10" s="560"/>
      <c r="F10" s="560"/>
      <c r="G10" s="560"/>
      <c r="H10" s="560"/>
      <c r="I10" s="560"/>
      <c r="J10" s="560"/>
      <c r="K10" s="560"/>
      <c r="L10" s="560"/>
      <c r="M10" s="560"/>
    </row>
    <row r="11" ht="15.75" customHeight="1">
      <c r="A11" s="560" t="s">
        <v>628</v>
      </c>
      <c r="B11" s="583" t="b">
        <f>K79</f>
        <v>0</v>
      </c>
      <c r="C11" s="560"/>
      <c r="D11" s="560"/>
      <c r="E11" s="560"/>
      <c r="F11" s="560"/>
      <c r="G11" s="560"/>
      <c r="H11" s="560"/>
      <c r="I11" s="560"/>
      <c r="J11" s="560"/>
      <c r="K11" s="560"/>
      <c r="L11" s="560"/>
      <c r="M11" s="560"/>
    </row>
    <row r="12" ht="15.75" customHeight="1">
      <c r="A12" s="560" t="s">
        <v>631</v>
      </c>
      <c r="B12" s="583" t="b">
        <f>K88</f>
        <v>0</v>
      </c>
      <c r="C12" s="560"/>
      <c r="D12" s="560"/>
      <c r="E12" s="560"/>
      <c r="F12" s="560"/>
      <c r="G12" s="560"/>
      <c r="H12" s="560"/>
      <c r="I12" s="560"/>
      <c r="J12" s="560"/>
      <c r="K12" s="560"/>
      <c r="L12" s="560"/>
      <c r="M12" s="560"/>
    </row>
    <row r="13" ht="15.75" customHeight="1">
      <c r="A13" s="560" t="s">
        <v>635</v>
      </c>
      <c r="B13" s="560" t="b">
        <f>K23</f>
        <v>0</v>
      </c>
      <c r="C13" s="560"/>
      <c r="D13" s="560"/>
      <c r="E13" s="560"/>
      <c r="F13" s="560"/>
      <c r="G13" s="560"/>
      <c r="H13" s="560"/>
      <c r="I13" s="560"/>
      <c r="J13" s="560"/>
      <c r="K13" s="560"/>
      <c r="L13" s="560"/>
      <c r="M13" s="560"/>
    </row>
    <row r="14" ht="15.75" customHeight="1">
      <c r="A14" s="560" t="s">
        <v>637</v>
      </c>
      <c r="B14" s="560" t="str">
        <f>K32</f>
        <v/>
      </c>
      <c r="C14" s="560"/>
      <c r="D14" s="560"/>
      <c r="E14" s="560"/>
      <c r="F14" s="560"/>
      <c r="G14" s="560"/>
      <c r="H14" s="560"/>
      <c r="I14" s="560"/>
      <c r="J14" s="560"/>
      <c r="K14" s="560"/>
      <c r="L14" s="560"/>
      <c r="M14" s="560"/>
    </row>
    <row r="15" ht="15.75" customHeight="1">
      <c r="A15" s="560" t="s">
        <v>639</v>
      </c>
      <c r="B15" s="560" t="b">
        <f>I116</f>
        <v>0</v>
      </c>
      <c r="C15" s="560"/>
      <c r="D15" s="560"/>
      <c r="E15" s="560"/>
      <c r="F15" s="560"/>
      <c r="G15" s="560"/>
      <c r="H15" s="560"/>
      <c r="I15" s="560"/>
      <c r="J15" s="560"/>
      <c r="K15" s="560"/>
      <c r="L15" s="560"/>
      <c r="M15" s="560"/>
    </row>
    <row r="16" ht="15.75" customHeight="1">
      <c r="A16" s="560"/>
      <c r="B16" s="560"/>
      <c r="C16" s="560"/>
      <c r="D16" s="560"/>
      <c r="E16" s="560"/>
      <c r="F16" s="560"/>
      <c r="G16" s="560"/>
      <c r="H16" s="560"/>
      <c r="I16" s="560"/>
      <c r="J16" s="560"/>
      <c r="K16" s="560"/>
      <c r="L16" s="560"/>
      <c r="M16" s="560"/>
    </row>
    <row r="17" ht="15.75" customHeight="1">
      <c r="A17" s="560"/>
      <c r="B17" s="560"/>
      <c r="C17" s="560"/>
      <c r="D17" s="560"/>
      <c r="E17" s="560"/>
      <c r="F17" s="560"/>
      <c r="G17" s="560"/>
      <c r="H17" s="560"/>
      <c r="I17" s="560"/>
      <c r="J17" s="560"/>
      <c r="K17" s="560"/>
      <c r="L17" s="560"/>
      <c r="M17" s="560"/>
    </row>
    <row r="18" ht="15.75" customHeight="1">
      <c r="A18" s="599"/>
      <c r="B18" s="600"/>
      <c r="C18" s="601"/>
      <c r="D18" s="601"/>
      <c r="E18" s="601"/>
      <c r="F18" s="601"/>
      <c r="G18" s="601"/>
      <c r="H18" s="601"/>
      <c r="I18" s="601"/>
      <c r="J18" s="601"/>
      <c r="K18" s="560"/>
      <c r="L18" s="560"/>
      <c r="M18" s="560"/>
    </row>
    <row r="19" ht="15.75" customHeight="1">
      <c r="A19" s="601"/>
      <c r="B19" s="602"/>
      <c r="C19" s="603"/>
      <c r="D19" s="603"/>
      <c r="E19" s="603"/>
      <c r="F19" s="603"/>
      <c r="G19" s="603"/>
      <c r="H19" s="603"/>
      <c r="I19" s="603"/>
      <c r="J19" s="603"/>
      <c r="K19" s="560"/>
      <c r="L19" s="560"/>
      <c r="M19" s="560"/>
    </row>
    <row r="20" ht="15.75" customHeight="1">
      <c r="A20" s="604" t="s">
        <v>641</v>
      </c>
      <c r="B20" s="605" t="s">
        <v>642</v>
      </c>
      <c r="C20" s="560"/>
      <c r="D20" s="560"/>
      <c r="E20" s="560"/>
      <c r="F20" s="560"/>
      <c r="G20" s="560"/>
      <c r="H20" s="560"/>
      <c r="I20" s="560"/>
      <c r="J20" s="560"/>
      <c r="K20" s="560"/>
      <c r="L20" s="560"/>
      <c r="M20" s="560"/>
    </row>
    <row r="21" ht="15.75" customHeight="1">
      <c r="A21" s="560"/>
      <c r="B21" s="606" t="s">
        <v>643</v>
      </c>
      <c r="C21" s="10"/>
      <c r="D21" s="10"/>
      <c r="E21" s="10"/>
      <c r="F21" s="10"/>
      <c r="G21" s="10"/>
      <c r="H21" s="10"/>
      <c r="I21" s="10"/>
      <c r="J21" s="560"/>
      <c r="K21" s="560"/>
      <c r="L21" s="560"/>
      <c r="M21" s="560"/>
    </row>
    <row r="22" ht="15.75" customHeight="1">
      <c r="A22" s="560"/>
      <c r="B22" s="607" t="s">
        <v>644</v>
      </c>
      <c r="C22" s="416" t="s">
        <v>645</v>
      </c>
      <c r="D22" s="416" t="s">
        <v>646</v>
      </c>
      <c r="E22" s="416" t="s">
        <v>647</v>
      </c>
      <c r="F22" s="416" t="s">
        <v>648</v>
      </c>
      <c r="G22" s="416" t="s">
        <v>649</v>
      </c>
      <c r="H22" s="416" t="s">
        <v>650</v>
      </c>
      <c r="I22" s="416" t="s">
        <v>651</v>
      </c>
      <c r="J22" s="416" t="s">
        <v>652</v>
      </c>
      <c r="K22" s="608" t="s">
        <v>601</v>
      </c>
      <c r="L22" s="609"/>
      <c r="M22" s="560"/>
    </row>
    <row r="23" ht="15.75" customHeight="1">
      <c r="A23" s="560"/>
      <c r="B23" s="610" t="s">
        <v>653</v>
      </c>
      <c r="C23" s="611">
        <v>0.5</v>
      </c>
      <c r="D23" s="611"/>
      <c r="E23" s="611"/>
      <c r="F23" s="611"/>
      <c r="G23" s="613"/>
      <c r="H23" s="611"/>
      <c r="I23" s="626" t="str">
        <f t="shared" ref="I23:I28" si="2">iferror(sparkline(D23:H23),)</f>
        <v/>
      </c>
      <c r="J23" s="636" t="str">
        <f>IFERROR(__xludf.DUMMYFUNCTION("iferror(sparkline(if(isblank($H23),if(isblank($G23),if(isblank($F23),if(isblank($E23),$D23,$E23),$F23),$G23),$H23)/$C23,{""charttype"",""bar"";""max"",1;""color1"",""#33b466""}),)"),"")</f>
        <v/>
      </c>
      <c r="K23" s="640" t="b">
        <f t="shared" ref="K23:K28" si="3">iferror(if(if(isblank($H23),if(isblank($G23),if(isblank($F23),if(isblank($E23),$D23,$E23),$F23),$G23),$H23)/$C23&gt;=1,TRUE,FALSE),)</f>
        <v>0</v>
      </c>
      <c r="L23" s="642"/>
      <c r="M23" s="560"/>
    </row>
    <row r="24" ht="15.75" customHeight="1">
      <c r="A24" s="560"/>
      <c r="B24" s="644" t="s">
        <v>703</v>
      </c>
      <c r="C24" s="645">
        <v>0.5</v>
      </c>
      <c r="D24" s="645"/>
      <c r="E24" s="645"/>
      <c r="F24" s="645"/>
      <c r="G24" s="645"/>
      <c r="H24" s="645"/>
      <c r="I24" s="626" t="str">
        <f t="shared" si="2"/>
        <v/>
      </c>
      <c r="J24" s="648" t="str">
        <f>IFERROR(__xludf.DUMMYFUNCTION("iferror(sparkline(if(isblank($H24),if(isblank($G24),if(isblank($F24),if(isblank($E24),$D24,$E24),$F24),$G24),$H24)/$C24,{""charttype"",""bar"";""max"",1;""color1"",""#33b466""}),)"),"")</f>
        <v/>
      </c>
      <c r="K24" s="649" t="b">
        <f t="shared" si="3"/>
        <v>0</v>
      </c>
      <c r="L24" s="642"/>
      <c r="M24" s="560"/>
    </row>
    <row r="25" ht="15.75" customHeight="1">
      <c r="A25" s="560"/>
      <c r="B25" s="644" t="s">
        <v>727</v>
      </c>
      <c r="C25" s="645">
        <v>0.5</v>
      </c>
      <c r="D25" s="645"/>
      <c r="E25" s="645"/>
      <c r="F25" s="645"/>
      <c r="G25" s="645"/>
      <c r="H25" s="645"/>
      <c r="I25" s="626" t="str">
        <f t="shared" si="2"/>
        <v/>
      </c>
      <c r="J25" s="648" t="str">
        <f>IFERROR(__xludf.DUMMYFUNCTION("iferror(sparkline(if(isblank($H25),if(isblank($G25),if(isblank($F25),if(isblank($E25),$D25,$E25),$F25),$G25),$H25)/$C25,{""charttype"",""bar"";""max"",1;""color1"",""#33b466""}),)"),"")</f>
        <v/>
      </c>
      <c r="K25" s="649" t="b">
        <f t="shared" si="3"/>
        <v>0</v>
      </c>
      <c r="L25" s="642"/>
      <c r="M25" s="560"/>
    </row>
    <row r="26" ht="15.75" customHeight="1">
      <c r="A26" s="560"/>
      <c r="B26" s="644" t="s">
        <v>739</v>
      </c>
      <c r="C26" s="645">
        <v>0.5</v>
      </c>
      <c r="D26" s="645"/>
      <c r="E26" s="645"/>
      <c r="F26" s="645"/>
      <c r="G26" s="645"/>
      <c r="H26" s="645"/>
      <c r="I26" s="626" t="str">
        <f t="shared" si="2"/>
        <v/>
      </c>
      <c r="J26" s="648" t="str">
        <f>IFERROR(__xludf.DUMMYFUNCTION("iferror(sparkline(if(isblank($H26),if(isblank($G26),if(isblank($F26),if(isblank($E26),$D26,$E26),$F26),$G26),$H26)/$C26,{""charttype"",""bar"";""max"",1;""color1"",""#33b466""}),)"),"")</f>
        <v/>
      </c>
      <c r="K26" s="649" t="b">
        <f t="shared" si="3"/>
        <v>0</v>
      </c>
      <c r="L26" s="642"/>
      <c r="M26" s="560"/>
    </row>
    <row r="27" ht="15.75" customHeight="1">
      <c r="A27" s="560"/>
      <c r="B27" s="644" t="s">
        <v>747</v>
      </c>
      <c r="C27" s="645">
        <v>0.5</v>
      </c>
      <c r="D27" s="645"/>
      <c r="E27" s="645"/>
      <c r="F27" s="645"/>
      <c r="G27" s="645"/>
      <c r="H27" s="645"/>
      <c r="I27" s="626" t="str">
        <f t="shared" si="2"/>
        <v/>
      </c>
      <c r="J27" s="648" t="str">
        <f>IFERROR(__xludf.DUMMYFUNCTION("iferror(sparkline(if(isblank($H27),if(isblank($G27),if(isblank($F27),if(isblank($E27),$D27,$E27),$F27),$G27),$H27)/$C27,{""charttype"",""bar"";""max"",1;""color1"",""#33b466""}),)"),"")</f>
        <v/>
      </c>
      <c r="K27" s="649" t="b">
        <f t="shared" si="3"/>
        <v>0</v>
      </c>
      <c r="L27" s="642"/>
      <c r="M27" s="560"/>
    </row>
    <row r="28" ht="15.75" customHeight="1">
      <c r="A28" s="560"/>
      <c r="B28" s="657" t="s">
        <v>750</v>
      </c>
      <c r="C28" s="658">
        <v>0.5</v>
      </c>
      <c r="D28" s="658"/>
      <c r="E28" s="658"/>
      <c r="F28" s="658"/>
      <c r="G28" s="658"/>
      <c r="H28" s="658"/>
      <c r="I28" s="660" t="str">
        <f t="shared" si="2"/>
        <v/>
      </c>
      <c r="J28" s="661" t="str">
        <f>IFERROR(__xludf.DUMMYFUNCTION("iferror(sparkline(if(isblank($H28),if(isblank($G28),if(isblank($F28),if(isblank($E28),$D28,$E28),$F28),$G28),$H28)/$C28,{""charttype"",""bar"";""max"",1;""color1"",""#33b466""}),)"),"")</f>
        <v/>
      </c>
      <c r="K28" s="663" t="b">
        <f t="shared" si="3"/>
        <v>0</v>
      </c>
      <c r="L28" s="642"/>
      <c r="M28" s="560"/>
    </row>
    <row r="29" ht="15.75" customHeight="1">
      <c r="A29" s="560"/>
      <c r="B29" s="664"/>
      <c r="C29" s="664"/>
      <c r="D29" s="664"/>
      <c r="E29" s="664"/>
      <c r="F29" s="664"/>
      <c r="G29" s="664"/>
      <c r="H29" s="664"/>
      <c r="I29" s="560"/>
      <c r="J29" s="560"/>
      <c r="K29" s="664"/>
      <c r="L29" s="642"/>
      <c r="M29" s="560"/>
    </row>
    <row r="30" ht="15.75" customHeight="1">
      <c r="A30" s="560"/>
      <c r="B30" s="606" t="s">
        <v>752</v>
      </c>
      <c r="C30" s="10"/>
      <c r="D30" s="10"/>
      <c r="E30" s="10"/>
      <c r="F30" s="10"/>
      <c r="G30" s="10"/>
      <c r="H30" s="10"/>
      <c r="I30" s="560"/>
      <c r="J30" s="560"/>
      <c r="K30" s="560"/>
      <c r="L30" s="642"/>
      <c r="M30" s="560"/>
    </row>
    <row r="31" ht="15.75" customHeight="1">
      <c r="A31" s="560"/>
      <c r="B31" s="607" t="s">
        <v>644</v>
      </c>
      <c r="C31" s="416" t="s">
        <v>645</v>
      </c>
      <c r="D31" s="416" t="s">
        <v>646</v>
      </c>
      <c r="E31" s="416" t="s">
        <v>647</v>
      </c>
      <c r="F31" s="416" t="s">
        <v>648</v>
      </c>
      <c r="G31" s="416" t="s">
        <v>649</v>
      </c>
      <c r="H31" s="416" t="s">
        <v>650</v>
      </c>
      <c r="I31" s="416" t="s">
        <v>651</v>
      </c>
      <c r="J31" s="416" t="s">
        <v>652</v>
      </c>
      <c r="K31" s="416" t="s">
        <v>601</v>
      </c>
      <c r="L31" s="642"/>
      <c r="M31" s="560"/>
    </row>
    <row r="32" ht="15.75" customHeight="1">
      <c r="A32" s="560"/>
      <c r="B32" s="610" t="s">
        <v>653</v>
      </c>
      <c r="C32" s="611">
        <v>0.5</v>
      </c>
      <c r="D32" s="611"/>
      <c r="E32" s="611"/>
      <c r="F32" s="611"/>
      <c r="G32" s="613"/>
      <c r="H32" s="611"/>
      <c r="I32" s="626" t="str">
        <f t="shared" ref="I32:I37" si="4">iferror(sparkline(D32:H32),)</f>
        <v/>
      </c>
      <c r="J32" s="680" t="str">
        <f t="shared" ref="J32:J37" si="5">iferror(sparkline(if(isblank(#REF!),if(isblank($H32),if(isblank($G32),if(isblank($F32),if(isblank($E32),$D32,$E32),$F32),$G32),$H32),#REF!)/$C32,{"charttype","bar";"max",1;"color1","#33b466"}),)</f>
        <v/>
      </c>
      <c r="K32" s="640" t="str">
        <f t="shared" ref="K32:K37" si="6">iferror(if(if(isblank(#REF!),if(isblank($H32),if(isblank($G32),if(isblank($F32),if(isblank($E32),$D32,$E32),$F32),$G32),$H32),#REF!)/$C32&gt;=1,TRUE,FALSE),)</f>
        <v/>
      </c>
      <c r="L32" s="642"/>
      <c r="M32" s="560"/>
    </row>
    <row r="33" ht="15.75" customHeight="1">
      <c r="A33" s="560"/>
      <c r="B33" s="644" t="s">
        <v>703</v>
      </c>
      <c r="C33" s="645">
        <v>0.5</v>
      </c>
      <c r="D33" s="645"/>
      <c r="E33" s="645"/>
      <c r="F33" s="645"/>
      <c r="G33" s="645"/>
      <c r="H33" s="645"/>
      <c r="I33" s="626" t="str">
        <f t="shared" si="4"/>
        <v/>
      </c>
      <c r="J33" s="689" t="str">
        <f t="shared" si="5"/>
        <v/>
      </c>
      <c r="K33" s="649" t="str">
        <f t="shared" si="6"/>
        <v/>
      </c>
      <c r="L33" s="642"/>
      <c r="M33" s="560"/>
    </row>
    <row r="34" ht="15.75" customHeight="1">
      <c r="A34" s="560"/>
      <c r="B34" s="644" t="s">
        <v>727</v>
      </c>
      <c r="C34" s="645">
        <v>0.5</v>
      </c>
      <c r="D34" s="645"/>
      <c r="E34" s="645"/>
      <c r="F34" s="645"/>
      <c r="G34" s="645"/>
      <c r="H34" s="645"/>
      <c r="I34" s="626" t="str">
        <f t="shared" si="4"/>
        <v/>
      </c>
      <c r="J34" s="689" t="str">
        <f t="shared" si="5"/>
        <v/>
      </c>
      <c r="K34" s="649" t="str">
        <f t="shared" si="6"/>
        <v/>
      </c>
      <c r="L34" s="642"/>
      <c r="M34" s="560"/>
    </row>
    <row r="35" ht="15.75" customHeight="1">
      <c r="A35" s="560"/>
      <c r="B35" s="644" t="s">
        <v>739</v>
      </c>
      <c r="C35" s="645">
        <v>0.5</v>
      </c>
      <c r="D35" s="645"/>
      <c r="E35" s="645"/>
      <c r="F35" s="645"/>
      <c r="G35" s="645"/>
      <c r="H35" s="645"/>
      <c r="I35" s="626" t="str">
        <f t="shared" si="4"/>
        <v/>
      </c>
      <c r="J35" s="689" t="str">
        <f t="shared" si="5"/>
        <v/>
      </c>
      <c r="K35" s="649" t="str">
        <f t="shared" si="6"/>
        <v/>
      </c>
      <c r="L35" s="642"/>
      <c r="M35" s="560"/>
    </row>
    <row r="36" ht="15.75" customHeight="1">
      <c r="A36" s="560"/>
      <c r="B36" s="644" t="s">
        <v>747</v>
      </c>
      <c r="C36" s="645">
        <v>0.5</v>
      </c>
      <c r="D36" s="645"/>
      <c r="E36" s="645"/>
      <c r="F36" s="645"/>
      <c r="G36" s="645"/>
      <c r="H36" s="645"/>
      <c r="I36" s="626" t="str">
        <f t="shared" si="4"/>
        <v/>
      </c>
      <c r="J36" s="689" t="str">
        <f t="shared" si="5"/>
        <v/>
      </c>
      <c r="K36" s="649" t="str">
        <f t="shared" si="6"/>
        <v/>
      </c>
      <c r="L36" s="642"/>
      <c r="M36" s="560"/>
    </row>
    <row r="37" ht="15.75" customHeight="1">
      <c r="A37" s="560"/>
      <c r="B37" s="657" t="s">
        <v>750</v>
      </c>
      <c r="C37" s="658">
        <v>0.5</v>
      </c>
      <c r="D37" s="658"/>
      <c r="E37" s="658"/>
      <c r="F37" s="658"/>
      <c r="G37" s="658"/>
      <c r="H37" s="658"/>
      <c r="I37" s="660" t="str">
        <f t="shared" si="4"/>
        <v/>
      </c>
      <c r="J37" s="694" t="str">
        <f t="shared" si="5"/>
        <v/>
      </c>
      <c r="K37" s="663" t="str">
        <f t="shared" si="6"/>
        <v/>
      </c>
      <c r="L37" s="642"/>
      <c r="M37" s="560"/>
    </row>
    <row r="38" ht="15.75" customHeight="1">
      <c r="A38" s="560"/>
      <c r="B38" s="560"/>
      <c r="C38" s="560"/>
      <c r="D38" s="560"/>
      <c r="E38" s="560"/>
      <c r="F38" s="560"/>
      <c r="G38" s="560"/>
      <c r="H38" s="664"/>
      <c r="I38" s="664"/>
      <c r="J38" s="664"/>
      <c r="K38" s="560"/>
      <c r="L38" s="560"/>
      <c r="M38" s="560"/>
    </row>
    <row r="39" ht="15.75" customHeight="1">
      <c r="A39" s="560"/>
      <c r="B39" s="560"/>
      <c r="C39" s="560"/>
      <c r="D39" s="560"/>
      <c r="E39" s="560"/>
      <c r="F39" s="560"/>
      <c r="G39" s="560"/>
      <c r="H39" s="560"/>
      <c r="I39" s="560"/>
      <c r="J39" s="560"/>
      <c r="K39" s="560"/>
      <c r="L39" s="560"/>
      <c r="M39" s="560"/>
    </row>
    <row r="40" ht="15.75" customHeight="1">
      <c r="A40" s="604" t="s">
        <v>777</v>
      </c>
      <c r="B40" s="605" t="s">
        <v>778</v>
      </c>
      <c r="C40" s="560"/>
      <c r="D40" s="560"/>
      <c r="E40" s="560"/>
      <c r="F40" s="560"/>
      <c r="G40" s="560"/>
      <c r="H40" s="560"/>
      <c r="I40" s="560"/>
      <c r="J40" s="560"/>
      <c r="K40" s="560"/>
      <c r="L40" s="560"/>
      <c r="M40" s="560"/>
    </row>
    <row r="41" ht="15.75" customHeight="1">
      <c r="A41" s="560"/>
      <c r="B41" s="606" t="s">
        <v>779</v>
      </c>
      <c r="C41" s="10"/>
      <c r="D41" s="10"/>
      <c r="E41" s="10"/>
      <c r="F41" s="10"/>
      <c r="G41" s="10"/>
      <c r="H41" s="10"/>
      <c r="I41" s="10"/>
      <c r="J41" s="560"/>
      <c r="K41" s="560"/>
      <c r="L41" s="560"/>
      <c r="M41" s="560"/>
    </row>
    <row r="42" ht="15.75" customHeight="1">
      <c r="A42" s="695"/>
      <c r="B42" s="607" t="s">
        <v>644</v>
      </c>
      <c r="C42" s="416" t="s">
        <v>645</v>
      </c>
      <c r="D42" s="416" t="s">
        <v>780</v>
      </c>
      <c r="E42" s="416" t="s">
        <v>781</v>
      </c>
      <c r="F42" s="416" t="s">
        <v>782</v>
      </c>
      <c r="G42" s="416" t="s">
        <v>647</v>
      </c>
      <c r="H42" s="416" t="s">
        <v>648</v>
      </c>
      <c r="I42" s="416" t="s">
        <v>649</v>
      </c>
      <c r="J42" s="416" t="s">
        <v>651</v>
      </c>
      <c r="K42" s="416" t="s">
        <v>652</v>
      </c>
      <c r="L42" s="416" t="s">
        <v>601</v>
      </c>
      <c r="M42" s="560"/>
    </row>
    <row r="43" ht="15.75" customHeight="1">
      <c r="A43" s="695"/>
      <c r="B43" s="610" t="s">
        <v>653</v>
      </c>
      <c r="C43" s="696">
        <v>50.0</v>
      </c>
      <c r="D43" s="697"/>
      <c r="E43" s="697"/>
      <c r="F43" s="697">
        <v>33.5</v>
      </c>
      <c r="G43" s="698"/>
      <c r="H43" s="697"/>
      <c r="I43" s="697"/>
      <c r="J43" s="626" t="str">
        <f t="shared" ref="J43:J48" si="7">iferror(sparkline(D43:I43),)</f>
        <v/>
      </c>
      <c r="K43" s="680" t="str">
        <f>IFERROR(__xludf.DUMMYFUNCTION("iferror(sparkline(if(isblank($I43),if(isblank($H43),if(isblank($G43),if(isblank($F43),if(isblank($E43),$D43,$E43),$F43),$G43),$H43),$I43)/$C43,{""charttype"",""bar"";""max"",1;""color1"",""#33b466""}),)"),"")</f>
        <v/>
      </c>
      <c r="L43" s="640" t="b">
        <f t="shared" ref="L43:L48" si="8">iferror(if(if(isblank($I43),if(isblank($H43),if(isblank($G43),if(isblank($F43),if(isblank($E43),$D43,$E43),$F43),$G43),$H43),$I43)/$C43&gt;=1,TRUE,FALSE),)</f>
        <v>0</v>
      </c>
      <c r="M43" s="699"/>
    </row>
    <row r="44" ht="15.75" customHeight="1">
      <c r="A44" s="695"/>
      <c r="B44" s="644" t="s">
        <v>703</v>
      </c>
      <c r="C44" s="700">
        <v>50.0</v>
      </c>
      <c r="D44" s="701"/>
      <c r="E44" s="701"/>
      <c r="F44" s="701">
        <v>24.5</v>
      </c>
      <c r="G44" s="701"/>
      <c r="H44" s="701"/>
      <c r="I44" s="701"/>
      <c r="J44" s="626" t="str">
        <f t="shared" si="7"/>
        <v/>
      </c>
      <c r="K44" s="689" t="str">
        <f>IFERROR(__xludf.DUMMYFUNCTION("iferror(sparkline(if(isblank($I44),if(isblank($H44),if(isblank($G44),if(isblank($F44),if(isblank($E44),$D44,$E44),$F44),$G44),$H44),$I44)/$C44,{""charttype"",""bar"";""max"",1;""color1"",""#33b466""}),)"),"")</f>
        <v/>
      </c>
      <c r="L44" s="649" t="b">
        <f t="shared" si="8"/>
        <v>0</v>
      </c>
      <c r="M44" s="699"/>
    </row>
    <row r="45" ht="15.75" customHeight="1">
      <c r="A45" s="695"/>
      <c r="B45" s="644" t="s">
        <v>727</v>
      </c>
      <c r="C45" s="700">
        <v>50.0</v>
      </c>
      <c r="D45" s="701"/>
      <c r="E45" s="701"/>
      <c r="F45" s="701">
        <v>31.2</v>
      </c>
      <c r="G45" s="701"/>
      <c r="H45" s="701"/>
      <c r="I45" s="701"/>
      <c r="J45" s="626" t="str">
        <f t="shared" si="7"/>
        <v/>
      </c>
      <c r="K45" s="689" t="str">
        <f>IFERROR(__xludf.DUMMYFUNCTION("iferror(sparkline(if(isblank($I45),if(isblank($H45),if(isblank($G45),if(isblank($F45),if(isblank($E45),$D45,$E45),$F45),$G45),$H45),$I45)/$C45,{""charttype"",""bar"";""max"",1;""color1"",""#33b466""}),)"),"")</f>
        <v/>
      </c>
      <c r="L45" s="649" t="b">
        <f t="shared" si="8"/>
        <v>0</v>
      </c>
      <c r="M45" s="699"/>
    </row>
    <row r="46" ht="15.75" customHeight="1">
      <c r="A46" s="695"/>
      <c r="B46" s="644" t="s">
        <v>739</v>
      </c>
      <c r="C46" s="700">
        <v>50.0</v>
      </c>
      <c r="D46" s="701"/>
      <c r="E46" s="701"/>
      <c r="F46" s="701">
        <v>37.0</v>
      </c>
      <c r="G46" s="701"/>
      <c r="H46" s="701"/>
      <c r="I46" s="701"/>
      <c r="J46" s="626" t="str">
        <f t="shared" si="7"/>
        <v/>
      </c>
      <c r="K46" s="689" t="str">
        <f>IFERROR(__xludf.DUMMYFUNCTION("iferror(sparkline(if(isblank($I46),if(isblank($H46),if(isblank($G46),if(isblank($F46),if(isblank($E46),$D46,$E46),$F46),$G46),$H46),$I46)/$C46,{""charttype"",""bar"";""max"",1;""color1"",""#33b466""}),)"),"")</f>
        <v/>
      </c>
      <c r="L46" s="649" t="b">
        <f t="shared" si="8"/>
        <v>0</v>
      </c>
      <c r="M46" s="699"/>
    </row>
    <row r="47" ht="15.75" customHeight="1">
      <c r="A47" s="695"/>
      <c r="B47" s="644" t="s">
        <v>747</v>
      </c>
      <c r="C47" s="700">
        <v>50.0</v>
      </c>
      <c r="D47" s="701"/>
      <c r="E47" s="701"/>
      <c r="F47" s="701">
        <v>44.3</v>
      </c>
      <c r="G47" s="701"/>
      <c r="H47" s="701"/>
      <c r="I47" s="701"/>
      <c r="J47" s="626" t="str">
        <f t="shared" si="7"/>
        <v/>
      </c>
      <c r="K47" s="689" t="str">
        <f>IFERROR(__xludf.DUMMYFUNCTION("iferror(sparkline(if(isblank($I47),if(isblank($H47),if(isblank($G47),if(isblank($F47),if(isblank($E47),$D47,$E47),$F47),$G47),$H47),$I47)/$C47,{""charttype"",""bar"";""max"",1;""color1"",""#33b466""}),)"),"")</f>
        <v/>
      </c>
      <c r="L47" s="649" t="b">
        <f t="shared" si="8"/>
        <v>0</v>
      </c>
      <c r="M47" s="699"/>
    </row>
    <row r="48" ht="15.75" customHeight="1">
      <c r="A48" s="695"/>
      <c r="B48" s="657" t="s">
        <v>750</v>
      </c>
      <c r="C48" s="705">
        <v>50.0</v>
      </c>
      <c r="D48" s="706"/>
      <c r="E48" s="706"/>
      <c r="F48" s="706">
        <v>36.7</v>
      </c>
      <c r="G48" s="706"/>
      <c r="H48" s="706"/>
      <c r="I48" s="706"/>
      <c r="J48" s="660" t="str">
        <f t="shared" si="7"/>
        <v/>
      </c>
      <c r="K48" s="694" t="str">
        <f>IFERROR(__xludf.DUMMYFUNCTION("iferror(sparkline(if(isblank($I48),if(isblank($H48),if(isblank($G48),if(isblank($F48),if(isblank($E48),$D48,$E48),$F48),$G48),$H48),$I48)/$C48,{""charttype"",""bar"";""max"",1;""color1"",""#33b466""}),)"),"")</f>
        <v/>
      </c>
      <c r="L48" s="663" t="b">
        <f t="shared" si="8"/>
        <v>0</v>
      </c>
      <c r="M48" s="699"/>
    </row>
    <row r="49" ht="15.75" customHeight="1">
      <c r="A49" s="560"/>
      <c r="B49" s="664"/>
      <c r="C49" s="664"/>
      <c r="D49" s="664"/>
      <c r="E49" s="664"/>
      <c r="F49" s="664"/>
      <c r="G49" s="664"/>
      <c r="H49" s="664"/>
      <c r="I49" s="664"/>
      <c r="J49" s="560"/>
      <c r="K49" s="560"/>
      <c r="L49" s="560"/>
      <c r="M49" s="560"/>
    </row>
    <row r="50" ht="15.75" customHeight="1">
      <c r="A50" s="560"/>
      <c r="B50" s="606" t="s">
        <v>798</v>
      </c>
      <c r="C50" s="10"/>
      <c r="D50" s="10"/>
      <c r="E50" s="10"/>
      <c r="F50" s="10"/>
      <c r="G50" s="10"/>
      <c r="H50" s="10"/>
      <c r="I50" s="10"/>
      <c r="J50" s="560"/>
      <c r="K50" s="560"/>
      <c r="L50" s="560"/>
      <c r="M50" s="560"/>
    </row>
    <row r="51" ht="15.75" customHeight="1">
      <c r="A51" s="695"/>
      <c r="B51" s="607" t="s">
        <v>644</v>
      </c>
      <c r="C51" s="416" t="s">
        <v>645</v>
      </c>
      <c r="D51" s="416" t="s">
        <v>780</v>
      </c>
      <c r="E51" s="416" t="s">
        <v>781</v>
      </c>
      <c r="F51" s="416" t="s">
        <v>782</v>
      </c>
      <c r="G51" s="416" t="s">
        <v>647</v>
      </c>
      <c r="H51" s="416" t="s">
        <v>648</v>
      </c>
      <c r="I51" s="416" t="s">
        <v>649</v>
      </c>
      <c r="J51" s="416" t="s">
        <v>651</v>
      </c>
      <c r="K51" s="416" t="s">
        <v>652</v>
      </c>
      <c r="L51" s="416" t="s">
        <v>601</v>
      </c>
      <c r="M51" s="560"/>
    </row>
    <row r="52" ht="15.75" customHeight="1">
      <c r="A52" s="695"/>
      <c r="B52" s="610" t="s">
        <v>653</v>
      </c>
      <c r="C52" s="696">
        <v>50.0</v>
      </c>
      <c r="D52" s="697"/>
      <c r="E52" s="697"/>
      <c r="F52" s="697">
        <v>39.3</v>
      </c>
      <c r="G52" s="698"/>
      <c r="H52" s="697"/>
      <c r="I52" s="697"/>
      <c r="J52" s="626" t="str">
        <f t="shared" ref="J52:J57" si="9">iferror(sparkline(D52:I52),)</f>
        <v/>
      </c>
      <c r="K52" s="680" t="str">
        <f>IFERROR(__xludf.DUMMYFUNCTION("iferror(sparkline(if(isblank($I52),if(isblank($H52),if(isblank($G52),if(isblank($F52),if(isblank($E52),$D52,$E52),$F52),$G52),$H52),$I52)/$C52,{""charttype"",""bar"";""max"",1;""color1"",""#33b466""}),)"),"")</f>
        <v/>
      </c>
      <c r="L52" s="640" t="b">
        <f t="shared" ref="L52:L57" si="10">iferror(if(if(isblank($I52),if(isblank($H52),if(isblank($G52),if(isblank($F52),if(isblank($E52),$D52,$E52),$F52),$G52),$H52),$I52)/$C52&gt;=1,TRUE,FALSE),)</f>
        <v>0</v>
      </c>
      <c r="M52" s="560"/>
    </row>
    <row r="53" ht="15.75" customHeight="1">
      <c r="A53" s="695"/>
      <c r="B53" s="644" t="s">
        <v>703</v>
      </c>
      <c r="C53" s="700">
        <v>50.0</v>
      </c>
      <c r="D53" s="701"/>
      <c r="E53" s="701"/>
      <c r="F53" s="701">
        <v>34.6</v>
      </c>
      <c r="G53" s="701"/>
      <c r="H53" s="701"/>
      <c r="I53" s="701"/>
      <c r="J53" s="626" t="str">
        <f t="shared" si="9"/>
        <v/>
      </c>
      <c r="K53" s="689" t="str">
        <f>IFERROR(__xludf.DUMMYFUNCTION("iferror(sparkline(if(isblank($I53),if(isblank($H53),if(isblank($G53),if(isblank($F53),if(isblank($E53),$D53,$E53),$F53),$G53),$H53),$I53)/$C53,{""charttype"",""bar"";""max"",1;""color1"",""#33b466""}),)"),"")</f>
        <v/>
      </c>
      <c r="L53" s="649" t="b">
        <f t="shared" si="10"/>
        <v>0</v>
      </c>
      <c r="M53" s="560"/>
    </row>
    <row r="54" ht="15.75" customHeight="1">
      <c r="A54" s="695"/>
      <c r="B54" s="644" t="s">
        <v>727</v>
      </c>
      <c r="C54" s="700">
        <v>50.0</v>
      </c>
      <c r="D54" s="701"/>
      <c r="E54" s="701"/>
      <c r="F54" s="701">
        <v>36.4</v>
      </c>
      <c r="G54" s="701"/>
      <c r="H54" s="701"/>
      <c r="I54" s="701"/>
      <c r="J54" s="626" t="str">
        <f t="shared" si="9"/>
        <v/>
      </c>
      <c r="K54" s="689" t="str">
        <f>IFERROR(__xludf.DUMMYFUNCTION("iferror(sparkline(if(isblank($I54),if(isblank($H54),if(isblank($G54),if(isblank($F54),if(isblank($E54),$D54,$E54),$F54),$G54),$H54),$I54)/$C54,{""charttype"",""bar"";""max"",1;""color1"",""#33b466""}),)"),"")</f>
        <v/>
      </c>
      <c r="L54" s="649" t="b">
        <f t="shared" si="10"/>
        <v>0</v>
      </c>
      <c r="M54" s="560"/>
    </row>
    <row r="55" ht="15.75" customHeight="1">
      <c r="A55" s="695"/>
      <c r="B55" s="644" t="s">
        <v>739</v>
      </c>
      <c r="C55" s="700">
        <v>50.0</v>
      </c>
      <c r="D55" s="701"/>
      <c r="E55" s="701"/>
      <c r="F55" s="701">
        <v>45.3</v>
      </c>
      <c r="G55" s="701"/>
      <c r="H55" s="701"/>
      <c r="I55" s="701"/>
      <c r="J55" s="626" t="str">
        <f t="shared" si="9"/>
        <v/>
      </c>
      <c r="K55" s="689" t="str">
        <f>IFERROR(__xludf.DUMMYFUNCTION("iferror(sparkline(if(isblank($I55),if(isblank($H55),if(isblank($G55),if(isblank($F55),if(isblank($E55),$D55,$E55),$F55),$G55),$H55),$I55)/$C55,{""charttype"",""bar"";""max"",1;""color1"",""#33b466""}),)"),"")</f>
        <v/>
      </c>
      <c r="L55" s="649" t="b">
        <f t="shared" si="10"/>
        <v>0</v>
      </c>
      <c r="M55" s="560"/>
    </row>
    <row r="56" ht="15.75" customHeight="1">
      <c r="A56" s="695"/>
      <c r="B56" s="644" t="s">
        <v>747</v>
      </c>
      <c r="C56" s="700">
        <v>50.0</v>
      </c>
      <c r="D56" s="701"/>
      <c r="E56" s="701"/>
      <c r="F56" s="701">
        <v>43.2</v>
      </c>
      <c r="G56" s="701"/>
      <c r="H56" s="701"/>
      <c r="I56" s="701"/>
      <c r="J56" s="626" t="str">
        <f t="shared" si="9"/>
        <v/>
      </c>
      <c r="K56" s="689" t="str">
        <f>IFERROR(__xludf.DUMMYFUNCTION("iferror(sparkline(if(isblank($I56),if(isblank($H56),if(isblank($G56),if(isblank($F56),if(isblank($E56),$D56,$E56),$F56),$G56),$H56),$I56)/$C56,{""charttype"",""bar"";""max"",1;""color1"",""#33b466""}),)"),"")</f>
        <v/>
      </c>
      <c r="L56" s="649" t="b">
        <f t="shared" si="10"/>
        <v>0</v>
      </c>
      <c r="M56" s="560"/>
    </row>
    <row r="57" ht="15.75" customHeight="1">
      <c r="A57" s="695"/>
      <c r="B57" s="657" t="s">
        <v>750</v>
      </c>
      <c r="C57" s="705">
        <v>50.0</v>
      </c>
      <c r="D57" s="706"/>
      <c r="E57" s="706"/>
      <c r="F57" s="706">
        <v>39.1</v>
      </c>
      <c r="G57" s="706"/>
      <c r="H57" s="706"/>
      <c r="I57" s="706"/>
      <c r="J57" s="660" t="str">
        <f t="shared" si="9"/>
        <v/>
      </c>
      <c r="K57" s="694" t="str">
        <f>IFERROR(__xludf.DUMMYFUNCTION("iferror(sparkline(if(isblank($I57),if(isblank($H57),if(isblank($G57),if(isblank($F57),if(isblank($E57),$D57,$E57),$F57),$G57),$H57),$I57)/$C57,{""charttype"",""bar"";""max"",1;""color1"",""#33b466""}),)"),"")</f>
        <v/>
      </c>
      <c r="L57" s="663" t="b">
        <f t="shared" si="10"/>
        <v>0</v>
      </c>
      <c r="M57" s="560"/>
    </row>
    <row r="58" ht="15.75" customHeight="1">
      <c r="A58" s="560"/>
      <c r="B58" s="664"/>
      <c r="C58" s="664"/>
      <c r="D58" s="664"/>
      <c r="E58" s="664"/>
      <c r="F58" s="664"/>
      <c r="G58" s="664"/>
      <c r="H58" s="664"/>
      <c r="I58" s="664"/>
      <c r="J58" s="560"/>
      <c r="K58" s="560"/>
      <c r="L58" s="560"/>
      <c r="M58" s="560"/>
    </row>
    <row r="59" ht="15.75" customHeight="1">
      <c r="A59" s="560"/>
      <c r="B59" s="606" t="s">
        <v>799</v>
      </c>
      <c r="C59" s="10"/>
      <c r="D59" s="10"/>
      <c r="E59" s="10"/>
      <c r="F59" s="10"/>
      <c r="G59" s="10"/>
      <c r="H59" s="10"/>
      <c r="I59" s="10"/>
      <c r="J59" s="560"/>
      <c r="K59" s="560"/>
      <c r="L59" s="560"/>
      <c r="M59" s="560"/>
    </row>
    <row r="60" ht="15.75" customHeight="1">
      <c r="A60" s="695"/>
      <c r="B60" s="607" t="s">
        <v>644</v>
      </c>
      <c r="C60" s="416" t="s">
        <v>645</v>
      </c>
      <c r="D60" s="416" t="s">
        <v>780</v>
      </c>
      <c r="E60" s="416" t="s">
        <v>781</v>
      </c>
      <c r="F60" s="416" t="s">
        <v>782</v>
      </c>
      <c r="G60" s="416" t="s">
        <v>647</v>
      </c>
      <c r="H60" s="416" t="s">
        <v>648</v>
      </c>
      <c r="I60" s="416" t="s">
        <v>649</v>
      </c>
      <c r="J60" s="416" t="s">
        <v>651</v>
      </c>
      <c r="K60" s="416" t="s">
        <v>652</v>
      </c>
      <c r="L60" s="416" t="s">
        <v>601</v>
      </c>
      <c r="M60" s="560"/>
    </row>
    <row r="61" ht="15.75" customHeight="1">
      <c r="A61" s="695"/>
      <c r="B61" s="610" t="s">
        <v>653</v>
      </c>
      <c r="C61" s="696">
        <v>50.0</v>
      </c>
      <c r="D61" s="697"/>
      <c r="E61" s="697"/>
      <c r="F61" s="697">
        <v>34.9</v>
      </c>
      <c r="G61" s="698"/>
      <c r="H61" s="697"/>
      <c r="I61" s="697"/>
      <c r="J61" s="626" t="str">
        <f t="shared" ref="J61:J66" si="11">iferror(sparkline(D61:I61),)</f>
        <v/>
      </c>
      <c r="K61" s="680" t="str">
        <f>IFERROR(__xludf.DUMMYFUNCTION("iferror(sparkline(if(isblank($I61),if(isblank($H61),if(isblank($G61),if(isblank($F61),if(isblank($E61),$D61,$E61),$F61),$G61),$H61),$I61)/$C61,{""charttype"",""bar"";""max"",1;""color1"",""#33b466""}),)"),"")</f>
        <v/>
      </c>
      <c r="L61" s="640" t="b">
        <f t="shared" ref="L61:L66" si="12">iferror(if(if(isblank($I61),if(isblank($H61),if(isblank($G61),if(isblank($F61),if(isblank($E61),$D61,$E61),$F61),$G61),$H61),$I61)/$C61&gt;=1,TRUE,FALSE),)</f>
        <v>0</v>
      </c>
      <c r="M61" s="560"/>
    </row>
    <row r="62" ht="15.75" customHeight="1">
      <c r="A62" s="695"/>
      <c r="B62" s="644" t="s">
        <v>703</v>
      </c>
      <c r="C62" s="700">
        <v>50.0</v>
      </c>
      <c r="D62" s="701"/>
      <c r="E62" s="701"/>
      <c r="F62" s="701">
        <v>27.6</v>
      </c>
      <c r="G62" s="701"/>
      <c r="H62" s="701"/>
      <c r="I62" s="701"/>
      <c r="J62" s="626" t="str">
        <f t="shared" si="11"/>
        <v/>
      </c>
      <c r="K62" s="689" t="str">
        <f>IFERROR(__xludf.DUMMYFUNCTION("iferror(sparkline(if(isblank($I62),if(isblank($H62),if(isblank($G62),if(isblank($F62),if(isblank($E62),$D62,$E62),$F62),$G62),$H62),$I62)/$C62,{""charttype"",""bar"";""max"",1;""color1"",""#33b466""}),)"),"")</f>
        <v/>
      </c>
      <c r="L62" s="649" t="b">
        <f t="shared" si="12"/>
        <v>0</v>
      </c>
      <c r="M62" s="560"/>
    </row>
    <row r="63" ht="15.75" customHeight="1">
      <c r="A63" s="695"/>
      <c r="B63" s="644" t="s">
        <v>727</v>
      </c>
      <c r="C63" s="700">
        <v>50.0</v>
      </c>
      <c r="D63" s="701"/>
      <c r="E63" s="701"/>
      <c r="F63" s="701">
        <v>29.5</v>
      </c>
      <c r="G63" s="701"/>
      <c r="H63" s="701"/>
      <c r="I63" s="701"/>
      <c r="J63" s="626" t="str">
        <f t="shared" si="11"/>
        <v/>
      </c>
      <c r="K63" s="689" t="str">
        <f>IFERROR(__xludf.DUMMYFUNCTION("iferror(sparkline(if(isblank($I63),if(isblank($H63),if(isblank($G63),if(isblank($F63),if(isblank($E63),$D63,$E63),$F63),$G63),$H63),$I63)/$C63,{""charttype"",""bar"";""max"",1;""color1"",""#33b466""}),)"),"")</f>
        <v/>
      </c>
      <c r="L63" s="649" t="b">
        <f t="shared" si="12"/>
        <v>0</v>
      </c>
      <c r="M63" s="560"/>
    </row>
    <row r="64" ht="15.75" customHeight="1">
      <c r="A64" s="695"/>
      <c r="B64" s="644" t="s">
        <v>739</v>
      </c>
      <c r="C64" s="700">
        <v>50.0</v>
      </c>
      <c r="D64" s="701"/>
      <c r="E64" s="701"/>
      <c r="F64" s="701">
        <v>43.6</v>
      </c>
      <c r="G64" s="701"/>
      <c r="H64" s="701"/>
      <c r="I64" s="701"/>
      <c r="J64" s="626" t="str">
        <f t="shared" si="11"/>
        <v/>
      </c>
      <c r="K64" s="689" t="str">
        <f>IFERROR(__xludf.DUMMYFUNCTION("iferror(sparkline(if(isblank($I64),if(isblank($H64),if(isblank($G64),if(isblank($F64),if(isblank($E64),$D64,$E64),$F64),$G64),$H64),$I64)/$C64,{""charttype"",""bar"";""max"",1;""color1"",""#33b466""}),)"),"")</f>
        <v/>
      </c>
      <c r="L64" s="649" t="b">
        <f t="shared" si="12"/>
        <v>0</v>
      </c>
      <c r="M64" s="560"/>
    </row>
    <row r="65" ht="15.75" customHeight="1">
      <c r="A65" s="695"/>
      <c r="B65" s="644" t="s">
        <v>747</v>
      </c>
      <c r="C65" s="700">
        <v>50.0</v>
      </c>
      <c r="D65" s="701"/>
      <c r="E65" s="701"/>
      <c r="F65" s="701">
        <v>41.2</v>
      </c>
      <c r="G65" s="701"/>
      <c r="H65" s="701"/>
      <c r="I65" s="701"/>
      <c r="J65" s="626" t="str">
        <f t="shared" si="11"/>
        <v/>
      </c>
      <c r="K65" s="689" t="str">
        <f>IFERROR(__xludf.DUMMYFUNCTION("iferror(sparkline(if(isblank($I65),if(isblank($H65),if(isblank($G65),if(isblank($F65),if(isblank($E65),$D65,$E65),$F65),$G65),$H65),$I65)/$C65,{""charttype"",""bar"";""max"",1;""color1"",""#33b466""}),)"),"")</f>
        <v/>
      </c>
      <c r="L65" s="649" t="b">
        <f t="shared" si="12"/>
        <v>0</v>
      </c>
      <c r="M65" s="560"/>
    </row>
    <row r="66" ht="15.75" customHeight="1">
      <c r="A66" s="695"/>
      <c r="B66" s="657" t="s">
        <v>750</v>
      </c>
      <c r="C66" s="705">
        <v>50.0</v>
      </c>
      <c r="D66" s="706"/>
      <c r="E66" s="706"/>
      <c r="F66" s="706">
        <v>37.5</v>
      </c>
      <c r="G66" s="706"/>
      <c r="H66" s="706"/>
      <c r="I66" s="706"/>
      <c r="J66" s="660" t="str">
        <f t="shared" si="11"/>
        <v/>
      </c>
      <c r="K66" s="694" t="str">
        <f>IFERROR(__xludf.DUMMYFUNCTION("iferror(sparkline(if(isblank($I66),if(isblank($H66),if(isblank($G66),if(isblank($F66),if(isblank($E66),$D66,$E66),$F66),$G66),$H66),$I66)/$C66,{""charttype"",""bar"";""max"",1;""color1"",""#33b466""}),)"),"")</f>
        <v/>
      </c>
      <c r="L66" s="663" t="b">
        <f t="shared" si="12"/>
        <v>0</v>
      </c>
      <c r="M66" s="560"/>
    </row>
    <row r="67" ht="15.75" customHeight="1">
      <c r="A67" s="560"/>
      <c r="B67" s="664"/>
      <c r="C67" s="664"/>
      <c r="D67" s="664"/>
      <c r="E67" s="664"/>
      <c r="F67" s="664"/>
      <c r="G67" s="664"/>
      <c r="H67" s="664"/>
      <c r="I67" s="664"/>
      <c r="J67" s="664"/>
      <c r="K67" s="664"/>
      <c r="L67" s="664"/>
      <c r="M67" s="560"/>
    </row>
    <row r="68" ht="15.75" customHeight="1">
      <c r="A68" s="560"/>
      <c r="B68" s="606" t="s">
        <v>800</v>
      </c>
      <c r="C68" s="10"/>
      <c r="D68" s="10"/>
      <c r="E68" s="10"/>
      <c r="F68" s="10"/>
      <c r="G68" s="10"/>
      <c r="H68" s="10"/>
      <c r="I68" s="10"/>
      <c r="J68" s="560"/>
      <c r="K68" s="560"/>
      <c r="L68" s="560"/>
      <c r="M68" s="560"/>
    </row>
    <row r="69" ht="15.75" customHeight="1">
      <c r="A69" s="695"/>
      <c r="B69" s="707" t="s">
        <v>644</v>
      </c>
      <c r="C69" s="608" t="s">
        <v>645</v>
      </c>
      <c r="D69" s="608" t="s">
        <v>801</v>
      </c>
      <c r="E69" s="608" t="s">
        <v>802</v>
      </c>
      <c r="F69" s="608" t="s">
        <v>803</v>
      </c>
      <c r="G69" s="608" t="s">
        <v>804</v>
      </c>
      <c r="H69" s="608" t="s">
        <v>805</v>
      </c>
      <c r="I69" s="608" t="s">
        <v>651</v>
      </c>
      <c r="J69" s="608" t="s">
        <v>652</v>
      </c>
      <c r="K69" s="608" t="s">
        <v>601</v>
      </c>
      <c r="L69" s="560"/>
      <c r="M69" s="560"/>
    </row>
    <row r="70" ht="15.75" customHeight="1">
      <c r="A70" s="695"/>
      <c r="B70" s="708" t="s">
        <v>653</v>
      </c>
      <c r="C70" s="535">
        <v>50.0</v>
      </c>
      <c r="D70" s="709">
        <v>56.13</v>
      </c>
      <c r="E70" s="709"/>
      <c r="F70" s="709"/>
      <c r="G70" s="709"/>
      <c r="H70" s="709"/>
      <c r="I70" s="709" t="str">
        <f t="shared" ref="I70:I75" si="13">iferror(sparkline(D70:H70),)</f>
        <v/>
      </c>
      <c r="J70" s="710" t="str">
        <f>IFERROR(__xludf.DUMMYFUNCTION("iferror(sparkline(if(isblank($H70),if(isblank($G70),if(isblank($F70),if(isblank($E70),$D70,$E70),$F70),$G70),$H70)/$C70,{""charttype"",""bar"";""max"",1;""color1"",""#33b466""}),)"),"")</f>
        <v/>
      </c>
      <c r="K70" s="711" t="b">
        <f t="shared" ref="K70:K75" si="14">iferror(if(if(isblank($H70),if(isblank($G70),if(isblank($F70),if(isblank($E70),$D70,$E70),$F70),$G70),$H70)/$C70&gt;=1,TRUE,FALSE),)</f>
        <v>1</v>
      </c>
      <c r="L70" s="699"/>
      <c r="M70" s="560"/>
    </row>
    <row r="71" ht="15.75" customHeight="1">
      <c r="A71" s="695"/>
      <c r="B71" s="712" t="s">
        <v>703</v>
      </c>
      <c r="C71" s="700">
        <v>50.0</v>
      </c>
      <c r="D71" s="713">
        <v>52.76</v>
      </c>
      <c r="E71" s="713"/>
      <c r="F71" s="713"/>
      <c r="G71" s="713"/>
      <c r="H71" s="713"/>
      <c r="I71" s="713" t="str">
        <f t="shared" si="13"/>
        <v/>
      </c>
      <c r="J71" s="714" t="str">
        <f>IFERROR(__xludf.DUMMYFUNCTION("iferror(sparkline(if(isblank($H71),if(isblank($G71),if(isblank($F71),if(isblank($E71),$D71,$E71),$F71),$G71),$H71)/$C71,{""charttype"",""bar"";""max"",1;""color1"",""#33b466""}),)"),"")</f>
        <v/>
      </c>
      <c r="K71" s="715" t="b">
        <f t="shared" si="14"/>
        <v>1</v>
      </c>
      <c r="L71" s="699"/>
      <c r="M71" s="560"/>
    </row>
    <row r="72" ht="15.75" customHeight="1">
      <c r="A72" s="695"/>
      <c r="B72" s="712" t="s">
        <v>727</v>
      </c>
      <c r="C72" s="700">
        <v>50.0</v>
      </c>
      <c r="D72" s="713">
        <v>58.88</v>
      </c>
      <c r="E72" s="713"/>
      <c r="F72" s="713"/>
      <c r="G72" s="713"/>
      <c r="H72" s="713"/>
      <c r="I72" s="713" t="str">
        <f t="shared" si="13"/>
        <v/>
      </c>
      <c r="J72" s="714" t="str">
        <f>IFERROR(__xludf.DUMMYFUNCTION("iferror(sparkline(if(isblank($H72),if(isblank($G72),if(isblank($F72),if(isblank($E72),$D72,$E72),$F72),$G72),$H72)/$C72,{""charttype"",""bar"";""max"",1;""color1"",""#33b466""}),)"),"")</f>
        <v/>
      </c>
      <c r="K72" s="715" t="b">
        <f t="shared" si="14"/>
        <v>1</v>
      </c>
      <c r="L72" s="699"/>
      <c r="M72" s="560"/>
    </row>
    <row r="73" ht="15.75" customHeight="1">
      <c r="A73" s="695"/>
      <c r="B73" s="712" t="s">
        <v>739</v>
      </c>
      <c r="C73" s="700">
        <v>50.0</v>
      </c>
      <c r="D73" s="713">
        <v>53.8</v>
      </c>
      <c r="E73" s="713"/>
      <c r="F73" s="713"/>
      <c r="G73" s="713"/>
      <c r="H73" s="713"/>
      <c r="I73" s="713" t="str">
        <f t="shared" si="13"/>
        <v/>
      </c>
      <c r="J73" s="714" t="str">
        <f>IFERROR(__xludf.DUMMYFUNCTION("iferror(sparkline(if(isblank($H73),if(isblank($G73),if(isblank($F73),if(isblank($E73),$D73,$E73),$F73),$G73),$H73)/$C73,{""charttype"",""bar"";""max"",1;""color1"",""#33b466""}),)"),"")</f>
        <v/>
      </c>
      <c r="K73" s="715" t="b">
        <f t="shared" si="14"/>
        <v>1</v>
      </c>
      <c r="L73" s="699"/>
      <c r="M73" s="560"/>
    </row>
    <row r="74" ht="15.75" customHeight="1">
      <c r="A74" s="695"/>
      <c r="B74" s="712" t="s">
        <v>747</v>
      </c>
      <c r="C74" s="700">
        <v>50.0</v>
      </c>
      <c r="D74" s="713">
        <v>62.05</v>
      </c>
      <c r="E74" s="713"/>
      <c r="F74" s="713"/>
      <c r="G74" s="713"/>
      <c r="H74" s="713"/>
      <c r="I74" s="713" t="str">
        <f t="shared" si="13"/>
        <v/>
      </c>
      <c r="J74" s="714" t="str">
        <f>IFERROR(__xludf.DUMMYFUNCTION("iferror(sparkline(if(isblank($H74),if(isblank($G74),if(isblank($F74),if(isblank($E74),$D74,$E74),$F74),$G74),$H74)/$C74,{""charttype"",""bar"";""max"",1;""color1"",""#33b466""}),)"),"")</f>
        <v/>
      </c>
      <c r="K74" s="715" t="b">
        <f t="shared" si="14"/>
        <v>1</v>
      </c>
      <c r="L74" s="699"/>
      <c r="M74" s="560"/>
    </row>
    <row r="75" ht="15.75" customHeight="1">
      <c r="A75" s="695"/>
      <c r="B75" s="716" t="s">
        <v>750</v>
      </c>
      <c r="C75" s="705">
        <v>50.0</v>
      </c>
      <c r="D75" s="717">
        <v>52.44</v>
      </c>
      <c r="E75" s="717"/>
      <c r="F75" s="717"/>
      <c r="G75" s="717"/>
      <c r="H75" s="717"/>
      <c r="I75" s="717" t="str">
        <f t="shared" si="13"/>
        <v/>
      </c>
      <c r="J75" s="718" t="str">
        <f>IFERROR(__xludf.DUMMYFUNCTION("iferror(sparkline(if(isblank($H75),if(isblank($G75),if(isblank($F75),if(isblank($E75),$D75,$E75),$F75),$G75),$H75)/$C75,{""charttype"",""bar"";""max"",1;""color1"",""#33b466""}),)"),"")</f>
        <v/>
      </c>
      <c r="K75" s="719" t="b">
        <f t="shared" si="14"/>
        <v>1</v>
      </c>
      <c r="L75" s="699"/>
      <c r="M75" s="560"/>
    </row>
    <row r="76" ht="15.75" customHeight="1">
      <c r="A76" s="560"/>
      <c r="B76" s="664"/>
      <c r="C76" s="664"/>
      <c r="D76" s="664"/>
      <c r="E76" s="664"/>
      <c r="F76" s="664"/>
      <c r="G76" s="664"/>
      <c r="H76" s="664"/>
      <c r="I76" s="664"/>
      <c r="J76" s="664"/>
      <c r="K76" s="664"/>
      <c r="L76" s="560"/>
      <c r="M76" s="560"/>
    </row>
    <row r="77" ht="15.75" customHeight="1">
      <c r="A77" s="560"/>
      <c r="B77" s="606" t="s">
        <v>806</v>
      </c>
      <c r="C77" s="10"/>
      <c r="D77" s="10"/>
      <c r="E77" s="10"/>
      <c r="F77" s="10"/>
      <c r="G77" s="10"/>
      <c r="H77" s="10"/>
      <c r="I77" s="10"/>
      <c r="J77" s="560"/>
      <c r="K77" s="560"/>
      <c r="L77" s="560"/>
      <c r="M77" s="560"/>
    </row>
    <row r="78" ht="15.75" customHeight="1">
      <c r="A78" s="695"/>
      <c r="B78" s="707" t="s">
        <v>644</v>
      </c>
      <c r="C78" s="608" t="s">
        <v>645</v>
      </c>
      <c r="D78" s="608" t="s">
        <v>801</v>
      </c>
      <c r="E78" s="608" t="s">
        <v>802</v>
      </c>
      <c r="F78" s="608" t="s">
        <v>803</v>
      </c>
      <c r="G78" s="608" t="s">
        <v>804</v>
      </c>
      <c r="H78" s="608" t="s">
        <v>805</v>
      </c>
      <c r="I78" s="608" t="s">
        <v>651</v>
      </c>
      <c r="J78" s="608" t="s">
        <v>652</v>
      </c>
      <c r="K78" s="608" t="s">
        <v>601</v>
      </c>
      <c r="L78" s="560"/>
      <c r="M78" s="560"/>
    </row>
    <row r="79" ht="15.75" customHeight="1">
      <c r="A79" s="695"/>
      <c r="B79" s="708" t="s">
        <v>653</v>
      </c>
      <c r="C79" s="535">
        <v>50.0</v>
      </c>
      <c r="D79" s="709">
        <v>48.87</v>
      </c>
      <c r="E79" s="709"/>
      <c r="F79" s="709"/>
      <c r="G79" s="709"/>
      <c r="H79" s="709"/>
      <c r="I79" s="709" t="str">
        <f t="shared" ref="I79:I84" si="15">iferror(sparkline(D79:H79),)</f>
        <v/>
      </c>
      <c r="J79" s="710" t="str">
        <f>IFERROR(__xludf.DUMMYFUNCTION("iferror(sparkline(if(isblank($H79),if(isblank($G79),if(isblank($F79),if(isblank($E79),$D79,$E79),$F79),$G79),$H79)/$C79,{""charttype"",""bar"";""max"",1;""color1"",""#33b466""}),)"),"")</f>
        <v/>
      </c>
      <c r="K79" s="711" t="b">
        <f t="shared" ref="K79:K84" si="16">iferror(if(if(isblank($H79),if(isblank($G79),if(isblank($F79),if(isblank($E79),$D79,$E79),$F79),$G79),$H79)/$C79&gt;=1,TRUE,FALSE),)</f>
        <v>0</v>
      </c>
      <c r="L79" s="560"/>
      <c r="M79" s="560"/>
    </row>
    <row r="80" ht="15.75" customHeight="1">
      <c r="A80" s="695"/>
      <c r="B80" s="712" t="s">
        <v>703</v>
      </c>
      <c r="C80" s="700">
        <v>50.0</v>
      </c>
      <c r="D80" s="713">
        <v>32.4</v>
      </c>
      <c r="E80" s="713"/>
      <c r="F80" s="713"/>
      <c r="G80" s="713"/>
      <c r="H80" s="713"/>
      <c r="I80" s="713" t="str">
        <f t="shared" si="15"/>
        <v/>
      </c>
      <c r="J80" s="714" t="str">
        <f>IFERROR(__xludf.DUMMYFUNCTION("iferror(sparkline(if(isblank($H80),if(isblank($G80),if(isblank($F80),if(isblank($E80),$D80,$E80),$F80),$G80),$H80)/$C80,{""charttype"",""bar"";""max"",1;""color1"",""#33b466""}),)"),"")</f>
        <v/>
      </c>
      <c r="K80" s="715" t="b">
        <f t="shared" si="16"/>
        <v>0</v>
      </c>
      <c r="L80" s="560"/>
      <c r="M80" s="560"/>
    </row>
    <row r="81" ht="15.75" customHeight="1">
      <c r="A81" s="695"/>
      <c r="B81" s="712" t="s">
        <v>727</v>
      </c>
      <c r="C81" s="700">
        <v>50.0</v>
      </c>
      <c r="D81" s="713">
        <v>57.35</v>
      </c>
      <c r="E81" s="713"/>
      <c r="F81" s="713"/>
      <c r="G81" s="713"/>
      <c r="H81" s="713"/>
      <c r="I81" s="713" t="str">
        <f t="shared" si="15"/>
        <v/>
      </c>
      <c r="J81" s="714" t="str">
        <f>IFERROR(__xludf.DUMMYFUNCTION("iferror(sparkline(if(isblank($H81),if(isblank($G81),if(isblank($F81),if(isblank($E81),$D81,$E81),$F81),$G81),$H81)/$C81,{""charttype"",""bar"";""max"",1;""color1"",""#33b466""}),)"),"")</f>
        <v/>
      </c>
      <c r="K81" s="715" t="b">
        <f t="shared" si="16"/>
        <v>1</v>
      </c>
      <c r="L81" s="560"/>
      <c r="M81" s="560"/>
    </row>
    <row r="82" ht="15.75" customHeight="1">
      <c r="A82" s="695"/>
      <c r="B82" s="712" t="s">
        <v>739</v>
      </c>
      <c r="C82" s="700">
        <v>50.0</v>
      </c>
      <c r="D82" s="713">
        <v>51.76</v>
      </c>
      <c r="E82" s="713"/>
      <c r="F82" s="713"/>
      <c r="G82" s="713"/>
      <c r="H82" s="713"/>
      <c r="I82" s="713" t="str">
        <f t="shared" si="15"/>
        <v/>
      </c>
      <c r="J82" s="714" t="str">
        <f>IFERROR(__xludf.DUMMYFUNCTION("iferror(sparkline(if(isblank($H82),if(isblank($G82),if(isblank($F82),if(isblank($E82),$D82,$E82),$F82),$G82),$H82)/$C82,{""charttype"",""bar"";""max"",1;""color1"",""#33b466""}),)"),"")</f>
        <v/>
      </c>
      <c r="K82" s="715" t="b">
        <f t="shared" si="16"/>
        <v>1</v>
      </c>
      <c r="L82" s="560"/>
      <c r="M82" s="560"/>
    </row>
    <row r="83" ht="15.75" customHeight="1">
      <c r="A83" s="695"/>
      <c r="B83" s="712" t="s">
        <v>747</v>
      </c>
      <c r="C83" s="700">
        <v>50.0</v>
      </c>
      <c r="D83" s="713">
        <v>64.42</v>
      </c>
      <c r="E83" s="713"/>
      <c r="F83" s="713"/>
      <c r="G83" s="713"/>
      <c r="H83" s="713"/>
      <c r="I83" s="713" t="str">
        <f t="shared" si="15"/>
        <v/>
      </c>
      <c r="J83" s="714" t="str">
        <f>IFERROR(__xludf.DUMMYFUNCTION("iferror(sparkline(if(isblank($H83),if(isblank($G83),if(isblank($F83),if(isblank($E83),$D83,$E83),$F83),$G83),$H83)/$C83,{""charttype"",""bar"";""max"",1;""color1"",""#33b466""}),)"),"")</f>
        <v/>
      </c>
      <c r="K83" s="715" t="b">
        <f t="shared" si="16"/>
        <v>1</v>
      </c>
      <c r="L83" s="560"/>
      <c r="M83" s="560"/>
    </row>
    <row r="84" ht="15.75" customHeight="1">
      <c r="A84" s="695"/>
      <c r="B84" s="716" t="s">
        <v>750</v>
      </c>
      <c r="C84" s="705">
        <v>50.0</v>
      </c>
      <c r="D84" s="717">
        <v>36.25</v>
      </c>
      <c r="E84" s="717"/>
      <c r="F84" s="717"/>
      <c r="G84" s="717"/>
      <c r="H84" s="717"/>
      <c r="I84" s="717" t="str">
        <f t="shared" si="15"/>
        <v/>
      </c>
      <c r="J84" s="718" t="str">
        <f>IFERROR(__xludf.DUMMYFUNCTION("iferror(sparkline(if(isblank($H84),if(isblank($G84),if(isblank($F84),if(isblank($E84),$D84,$E84),$F84),$G84),$H84)/$C84,{""charttype"",""bar"";""max"",1;""color1"",""#33b466""}),)"),"")</f>
        <v/>
      </c>
      <c r="K84" s="719" t="b">
        <f t="shared" si="16"/>
        <v>0</v>
      </c>
      <c r="L84" s="560"/>
      <c r="M84" s="560"/>
    </row>
    <row r="85" ht="15.75" customHeight="1">
      <c r="A85" s="560"/>
      <c r="B85" s="664"/>
      <c r="C85" s="664"/>
      <c r="D85" s="664"/>
      <c r="E85" s="664"/>
      <c r="F85" s="664"/>
      <c r="G85" s="664"/>
      <c r="H85" s="664"/>
      <c r="I85" s="664"/>
      <c r="J85" s="560"/>
      <c r="K85" s="560"/>
      <c r="L85" s="560"/>
      <c r="M85" s="560"/>
    </row>
    <row r="86" ht="15.75" customHeight="1">
      <c r="A86" s="560"/>
      <c r="B86" s="605" t="s">
        <v>807</v>
      </c>
      <c r="C86" s="560"/>
      <c r="D86" s="560"/>
      <c r="E86" s="560"/>
      <c r="F86" s="560"/>
      <c r="G86" s="560"/>
      <c r="H86" s="560"/>
      <c r="I86" s="560"/>
      <c r="J86" s="560"/>
      <c r="K86" s="560"/>
      <c r="L86" s="560"/>
      <c r="M86" s="560"/>
    </row>
    <row r="87" ht="15.75" customHeight="1">
      <c r="A87" s="560"/>
      <c r="B87" s="707" t="s">
        <v>644</v>
      </c>
      <c r="C87" s="608" t="s">
        <v>645</v>
      </c>
      <c r="D87" s="608" t="s">
        <v>801</v>
      </c>
      <c r="E87" s="608" t="s">
        <v>802</v>
      </c>
      <c r="F87" s="608" t="s">
        <v>803</v>
      </c>
      <c r="G87" s="608" t="s">
        <v>804</v>
      </c>
      <c r="H87" s="608" t="s">
        <v>805</v>
      </c>
      <c r="I87" s="608" t="s">
        <v>651</v>
      </c>
      <c r="J87" s="608" t="s">
        <v>652</v>
      </c>
      <c r="K87" s="608" t="s">
        <v>601</v>
      </c>
      <c r="L87" s="560"/>
      <c r="M87" s="560"/>
    </row>
    <row r="88" ht="15.75" customHeight="1">
      <c r="A88" s="560"/>
      <c r="B88" s="708" t="s">
        <v>653</v>
      </c>
      <c r="C88" s="535">
        <v>50.0</v>
      </c>
      <c r="D88" s="709">
        <v>41.73</v>
      </c>
      <c r="E88" s="709"/>
      <c r="F88" s="709"/>
      <c r="G88" s="709"/>
      <c r="H88" s="709"/>
      <c r="I88" s="709" t="str">
        <f t="shared" ref="I88:I93" si="17">iferror(sparkline(D88:H88),)</f>
        <v/>
      </c>
      <c r="J88" s="710" t="str">
        <f>IFERROR(__xludf.DUMMYFUNCTION("iferror(sparkline(if(isblank($H88),if(isblank($G88),if(isblank($F88),if(isblank($E88),$D88,$E88),$F88),$G88),$H88)/$C88,{""charttype"",""bar"";""max"",1;""color1"",""#33b466""}),)"),"")</f>
        <v/>
      </c>
      <c r="K88" s="711" t="b">
        <f t="shared" ref="K88:K93" si="18">iferror(if(if(isblank($H88),if(isblank($G88),if(isblank($F88),if(isblank($E88),$D88,$E88),$F88),$G88),$H88)/$C88&gt;=1,TRUE,FALSE),)</f>
        <v>0</v>
      </c>
      <c r="L88" s="560"/>
      <c r="M88" s="560"/>
    </row>
    <row r="89" ht="15.75" customHeight="1">
      <c r="A89" s="560"/>
      <c r="B89" s="712" t="s">
        <v>703</v>
      </c>
      <c r="C89" s="700">
        <v>50.0</v>
      </c>
      <c r="D89" s="713">
        <v>30.57</v>
      </c>
      <c r="E89" s="713"/>
      <c r="F89" s="713"/>
      <c r="G89" s="713"/>
      <c r="H89" s="713"/>
      <c r="I89" s="713" t="str">
        <f t="shared" si="17"/>
        <v/>
      </c>
      <c r="J89" s="714" t="str">
        <f>IFERROR(__xludf.DUMMYFUNCTION("iferror(sparkline(if(isblank($H89),if(isblank($G89),if(isblank($F89),if(isblank($E89),$D89,$E89),$F89),$G89),$H89)/$C89,{""charttype"",""bar"";""max"",1;""color1"",""#33b466""}),)"),"")</f>
        <v/>
      </c>
      <c r="K89" s="715" t="b">
        <f t="shared" si="18"/>
        <v>0</v>
      </c>
      <c r="L89" s="560"/>
      <c r="M89" s="560"/>
    </row>
    <row r="90" ht="15.75" customHeight="1">
      <c r="A90" s="560"/>
      <c r="B90" s="712" t="s">
        <v>727</v>
      </c>
      <c r="C90" s="700">
        <v>50.0</v>
      </c>
      <c r="D90" s="713">
        <v>41.24</v>
      </c>
      <c r="E90" s="713"/>
      <c r="F90" s="713"/>
      <c r="G90" s="713"/>
      <c r="H90" s="713"/>
      <c r="I90" s="713" t="str">
        <f t="shared" si="17"/>
        <v/>
      </c>
      <c r="J90" s="714" t="str">
        <f>IFERROR(__xludf.DUMMYFUNCTION("iferror(sparkline(if(isblank($H90),if(isblank($G90),if(isblank($F90),if(isblank($E90),$D90,$E90),$F90),$G90),$H90)/$C90,{""charttype"",""bar"";""max"",1;""color1"",""#33b466""}),)"),"")</f>
        <v/>
      </c>
      <c r="K90" s="715" t="b">
        <f t="shared" si="18"/>
        <v>0</v>
      </c>
      <c r="L90" s="560"/>
      <c r="M90" s="560"/>
    </row>
    <row r="91" ht="15.75" customHeight="1">
      <c r="A91" s="560"/>
      <c r="B91" s="712" t="s">
        <v>739</v>
      </c>
      <c r="C91" s="700">
        <v>50.0</v>
      </c>
      <c r="D91" s="713">
        <v>51.51</v>
      </c>
      <c r="E91" s="713"/>
      <c r="F91" s="713"/>
      <c r="G91" s="713"/>
      <c r="H91" s="713"/>
      <c r="I91" s="713" t="str">
        <f t="shared" si="17"/>
        <v/>
      </c>
      <c r="J91" s="714" t="str">
        <f>IFERROR(__xludf.DUMMYFUNCTION("iferror(sparkline(if(isblank($H91),if(isblank($G91),if(isblank($F91),if(isblank($E91),$D91,$E91),$F91),$G91),$H91)/$C91,{""charttype"",""bar"";""max"",1;""color1"",""#33b466""}),)"),"")</f>
        <v/>
      </c>
      <c r="K91" s="715" t="b">
        <f t="shared" si="18"/>
        <v>1</v>
      </c>
      <c r="L91" s="560"/>
      <c r="M91" s="560"/>
    </row>
    <row r="92" ht="15.75" customHeight="1">
      <c r="A92" s="560"/>
      <c r="B92" s="712" t="s">
        <v>747</v>
      </c>
      <c r="C92" s="700">
        <v>50.0</v>
      </c>
      <c r="D92" s="713">
        <v>43.79</v>
      </c>
      <c r="E92" s="713"/>
      <c r="F92" s="713"/>
      <c r="G92" s="713"/>
      <c r="H92" s="713"/>
      <c r="I92" s="713" t="str">
        <f t="shared" si="17"/>
        <v/>
      </c>
      <c r="J92" s="714" t="str">
        <f>IFERROR(__xludf.DUMMYFUNCTION("iferror(sparkline(if(isblank($H92),if(isblank($G92),if(isblank($F92),if(isblank($E92),$D92,$E92),$F92),$G92),$H92)/$C92,{""charttype"",""bar"";""max"",1;""color1"",""#33b466""}),)"),"")</f>
        <v/>
      </c>
      <c r="K92" s="715" t="b">
        <f t="shared" si="18"/>
        <v>0</v>
      </c>
      <c r="L92" s="560"/>
      <c r="M92" s="560"/>
    </row>
    <row r="93" ht="15.75" customHeight="1">
      <c r="A93" s="560"/>
      <c r="B93" s="716" t="s">
        <v>750</v>
      </c>
      <c r="C93" s="705">
        <v>50.0</v>
      </c>
      <c r="D93" s="717">
        <v>46.34</v>
      </c>
      <c r="E93" s="717"/>
      <c r="F93" s="717"/>
      <c r="G93" s="717"/>
      <c r="H93" s="717"/>
      <c r="I93" s="717" t="str">
        <f t="shared" si="17"/>
        <v/>
      </c>
      <c r="J93" s="718" t="str">
        <f>IFERROR(__xludf.DUMMYFUNCTION("iferror(sparkline(if(isblank($H93),if(isblank($G93),if(isblank($F93),if(isblank($E93),$D93,$E93),$F93),$G93),$H93)/$C93,{""charttype"",""bar"";""max"",1;""color1"",""#33b466""}),)"),"")</f>
        <v/>
      </c>
      <c r="K93" s="719" t="b">
        <f t="shared" si="18"/>
        <v>0</v>
      </c>
      <c r="L93" s="560"/>
      <c r="M93" s="560"/>
    </row>
    <row r="94" ht="15.75" customHeight="1">
      <c r="A94" s="604"/>
      <c r="B94" s="720"/>
      <c r="C94" s="314"/>
      <c r="D94" s="314"/>
      <c r="E94" s="314"/>
      <c r="F94" s="314"/>
      <c r="G94" s="314"/>
      <c r="H94" s="314"/>
      <c r="I94" s="314"/>
      <c r="J94" s="314"/>
      <c r="K94" s="314"/>
      <c r="L94" s="560"/>
      <c r="M94" s="560"/>
    </row>
    <row r="95" ht="15.75" customHeight="1">
      <c r="A95" s="604" t="s">
        <v>808</v>
      </c>
      <c r="B95" s="606" t="s">
        <v>809</v>
      </c>
      <c r="C95" s="10"/>
      <c r="D95" s="10"/>
      <c r="E95" s="10"/>
      <c r="F95" s="10"/>
      <c r="G95" s="10"/>
      <c r="H95" s="10"/>
      <c r="I95" s="10"/>
      <c r="J95" s="10"/>
      <c r="K95" s="10"/>
      <c r="L95" s="560"/>
      <c r="M95" s="560"/>
    </row>
    <row r="96" ht="15.75" customHeight="1">
      <c r="A96" s="695"/>
      <c r="B96" s="721"/>
      <c r="C96" s="608" t="s">
        <v>645</v>
      </c>
      <c r="D96" s="608" t="s">
        <v>810</v>
      </c>
      <c r="E96" s="608" t="s">
        <v>811</v>
      </c>
      <c r="F96" s="608" t="s">
        <v>812</v>
      </c>
      <c r="G96" s="608" t="s">
        <v>813</v>
      </c>
      <c r="H96" s="608" t="s">
        <v>814</v>
      </c>
      <c r="I96" s="608" t="s">
        <v>815</v>
      </c>
      <c r="J96" s="608" t="s">
        <v>652</v>
      </c>
      <c r="K96" s="608" t="s">
        <v>601</v>
      </c>
      <c r="L96" s="699"/>
      <c r="M96" s="560"/>
    </row>
    <row r="97" ht="15.75" customHeight="1">
      <c r="A97" s="695"/>
      <c r="B97" s="712" t="s">
        <v>816</v>
      </c>
      <c r="C97" s="722">
        <v>0.9</v>
      </c>
      <c r="D97" s="722"/>
      <c r="E97" s="722"/>
      <c r="F97" s="722"/>
      <c r="G97" s="722"/>
      <c r="H97" s="722"/>
      <c r="I97" s="723" t="str">
        <f t="shared" ref="I97:I100" si="19">iferror(sparkline(D97:G97),)</f>
        <v/>
      </c>
      <c r="J97" s="680" t="str">
        <f>IFERROR(__xludf.DUMMYFUNCTION("iferror(sparkline(if(isblank($H97),if(isblank($G97),if(isblank($F97),if(isblank($E97),$D97,$E97),$F97),$G97),$H97)/$C97,{""charttype"",""bar"";""max"",1;""color1"",""#33b466""}),)"),"")</f>
        <v/>
      </c>
      <c r="K97" s="640" t="b">
        <f t="shared" ref="K97:K100" si="20">iferror(if(if(isblank($H97),if(isblank($G97),if(isblank($F97),if(isblank($E97),$D97,$E97),$F97),$G97),$H97)/$C97&gt;=1,TRUE,FALSE),)</f>
        <v>0</v>
      </c>
      <c r="L97" s="699"/>
      <c r="M97" s="560"/>
    </row>
    <row r="98" ht="15.75" customHeight="1">
      <c r="A98" s="695"/>
      <c r="B98" s="712" t="s">
        <v>817</v>
      </c>
      <c r="C98" s="645"/>
      <c r="D98" s="645"/>
      <c r="E98" s="645"/>
      <c r="F98" s="645"/>
      <c r="G98" s="645"/>
      <c r="H98" s="645"/>
      <c r="I98" s="700" t="str">
        <f t="shared" si="19"/>
        <v/>
      </c>
      <c r="J98" s="689" t="str">
        <f t="shared" ref="J98:J100" si="21">iferror(sparkline(if(isblank($H98),if(isblank($G98),if(isblank($F98),if(isblank($E98),$D98,$E98),$F98),$G98),$H98)/$C98,{"charttype","bar";"max",1;"color1","#33b466"}),)</f>
        <v/>
      </c>
      <c r="K98" s="649" t="str">
        <f t="shared" si="20"/>
        <v/>
      </c>
      <c r="L98" s="699"/>
      <c r="M98" s="560"/>
    </row>
    <row r="99" ht="15.75" customHeight="1">
      <c r="A99" s="695"/>
      <c r="B99" s="712" t="s">
        <v>818</v>
      </c>
      <c r="C99" s="645"/>
      <c r="D99" s="645"/>
      <c r="E99" s="645"/>
      <c r="F99" s="645"/>
      <c r="G99" s="645"/>
      <c r="H99" s="645"/>
      <c r="I99" s="700" t="str">
        <f t="shared" si="19"/>
        <v/>
      </c>
      <c r="J99" s="689" t="str">
        <f t="shared" si="21"/>
        <v/>
      </c>
      <c r="K99" s="649" t="str">
        <f t="shared" si="20"/>
        <v/>
      </c>
      <c r="L99" s="699"/>
      <c r="M99" s="560"/>
    </row>
    <row r="100" ht="15.75" customHeight="1">
      <c r="A100" s="695"/>
      <c r="B100" s="716" t="s">
        <v>819</v>
      </c>
      <c r="C100" s="658"/>
      <c r="D100" s="658"/>
      <c r="E100" s="658"/>
      <c r="F100" s="658"/>
      <c r="G100" s="658"/>
      <c r="H100" s="658"/>
      <c r="I100" s="705" t="str">
        <f t="shared" si="19"/>
        <v/>
      </c>
      <c r="J100" s="694" t="str">
        <f t="shared" si="21"/>
        <v/>
      </c>
      <c r="K100" s="663" t="str">
        <f t="shared" si="20"/>
        <v/>
      </c>
      <c r="L100" s="699"/>
      <c r="M100" s="560"/>
    </row>
    <row r="101" ht="15.75" customHeight="1">
      <c r="A101" s="560"/>
      <c r="B101" s="664"/>
      <c r="C101" s="664"/>
      <c r="D101" s="664"/>
      <c r="E101" s="664"/>
      <c r="F101" s="664"/>
      <c r="G101" s="664"/>
      <c r="H101" s="664"/>
      <c r="I101" s="664"/>
      <c r="J101" s="664"/>
      <c r="K101" s="664"/>
      <c r="L101" s="560"/>
      <c r="M101" s="560"/>
    </row>
    <row r="102" ht="15.75" customHeight="1">
      <c r="A102" s="560"/>
      <c r="B102" s="560"/>
      <c r="C102" s="560"/>
      <c r="D102" s="560"/>
      <c r="E102" s="560"/>
      <c r="F102" s="560"/>
      <c r="G102" s="560"/>
      <c r="H102" s="560"/>
      <c r="I102" s="560"/>
      <c r="J102" s="560"/>
      <c r="K102" s="560"/>
      <c r="L102" s="560"/>
      <c r="M102" s="560"/>
    </row>
    <row r="103" ht="15.75" customHeight="1">
      <c r="A103" s="604" t="s">
        <v>820</v>
      </c>
      <c r="B103" s="606" t="s">
        <v>821</v>
      </c>
      <c r="C103" s="10"/>
      <c r="D103" s="10"/>
      <c r="E103" s="10"/>
      <c r="F103" s="10"/>
      <c r="G103" s="10"/>
      <c r="H103" s="10"/>
      <c r="I103" s="10"/>
      <c r="J103" s="560"/>
      <c r="K103" s="560"/>
      <c r="L103" s="560"/>
      <c r="M103" s="560"/>
    </row>
    <row r="104" ht="15.75" customHeight="1">
      <c r="A104" s="695"/>
      <c r="B104" s="721"/>
      <c r="C104" s="608" t="s">
        <v>645</v>
      </c>
      <c r="D104" s="608" t="s">
        <v>822</v>
      </c>
      <c r="E104" s="608" t="s">
        <v>823</v>
      </c>
      <c r="F104" s="608" t="s">
        <v>824</v>
      </c>
      <c r="G104" s="608" t="s">
        <v>651</v>
      </c>
      <c r="H104" s="608" t="s">
        <v>652</v>
      </c>
      <c r="I104" s="608" t="s">
        <v>601</v>
      </c>
      <c r="J104" s="699"/>
      <c r="K104" s="560"/>
      <c r="L104" s="560"/>
      <c r="M104" s="560"/>
    </row>
    <row r="105" ht="15.75" customHeight="1">
      <c r="A105" s="695"/>
      <c r="B105" s="712" t="s">
        <v>816</v>
      </c>
      <c r="C105" s="722"/>
      <c r="D105" s="722"/>
      <c r="E105" s="722"/>
      <c r="F105" s="722"/>
      <c r="G105" s="722" t="str">
        <f t="shared" ref="G105:G108" si="22">iferror(sparkline(D105:F105),)</f>
        <v/>
      </c>
      <c r="H105" s="722" t="str">
        <f t="shared" ref="H105:H108" si="23">iferror(sparkline(if(isblank($F105),if(isblank($E105),$D105,$E105),$F105)/$C105,{"charttype","bar";"max",1;"color1","#33b466"}),)</f>
        <v/>
      </c>
      <c r="I105" s="724" t="str">
        <f t="shared" ref="I105:I108" si="24">iferror(if(if(isblank($F105),if(isblank($E105),$D105,$E105),$F105)/$C105&gt;=1,TRUE,FALSE),)</f>
        <v/>
      </c>
      <c r="J105" s="699"/>
      <c r="K105" s="560"/>
      <c r="L105" s="560"/>
      <c r="M105" s="560"/>
    </row>
    <row r="106" ht="15.75" customHeight="1">
      <c r="A106" s="695"/>
      <c r="B106" s="712" t="s">
        <v>817</v>
      </c>
      <c r="C106" s="645"/>
      <c r="D106" s="645"/>
      <c r="E106" s="645"/>
      <c r="F106" s="645"/>
      <c r="G106" s="645" t="str">
        <f t="shared" si="22"/>
        <v/>
      </c>
      <c r="H106" s="645" t="str">
        <f t="shared" si="23"/>
        <v/>
      </c>
      <c r="I106" s="700" t="str">
        <f t="shared" si="24"/>
        <v/>
      </c>
      <c r="J106" s="699"/>
      <c r="K106" s="560"/>
      <c r="L106" s="560"/>
      <c r="M106" s="560"/>
    </row>
    <row r="107" ht="15.75" customHeight="1">
      <c r="A107" s="695"/>
      <c r="B107" s="712" t="s">
        <v>818</v>
      </c>
      <c r="C107" s="645"/>
      <c r="D107" s="645"/>
      <c r="E107" s="645"/>
      <c r="F107" s="645"/>
      <c r="G107" s="645" t="str">
        <f t="shared" si="22"/>
        <v/>
      </c>
      <c r="H107" s="645" t="str">
        <f t="shared" si="23"/>
        <v/>
      </c>
      <c r="I107" s="700" t="str">
        <f t="shared" si="24"/>
        <v/>
      </c>
      <c r="J107" s="699"/>
      <c r="K107" s="560"/>
      <c r="L107" s="560"/>
      <c r="M107" s="560"/>
    </row>
    <row r="108" ht="15.75" customHeight="1">
      <c r="A108" s="695"/>
      <c r="B108" s="716" t="s">
        <v>819</v>
      </c>
      <c r="C108" s="658"/>
      <c r="D108" s="658"/>
      <c r="E108" s="658"/>
      <c r="F108" s="658"/>
      <c r="G108" s="658" t="str">
        <f t="shared" si="22"/>
        <v/>
      </c>
      <c r="H108" s="658" t="str">
        <f t="shared" si="23"/>
        <v/>
      </c>
      <c r="I108" s="705" t="str">
        <f t="shared" si="24"/>
        <v/>
      </c>
      <c r="J108" s="699"/>
      <c r="K108" s="560"/>
      <c r="L108" s="560"/>
      <c r="M108" s="560"/>
    </row>
    <row r="109" ht="15.75" customHeight="1">
      <c r="A109" s="560"/>
      <c r="B109" s="664"/>
      <c r="C109" s="664"/>
      <c r="D109" s="664"/>
      <c r="E109" s="664"/>
      <c r="F109" s="664"/>
      <c r="G109" s="664"/>
      <c r="H109" s="664"/>
      <c r="I109" s="664"/>
      <c r="J109" s="560"/>
      <c r="K109" s="560"/>
      <c r="L109" s="560"/>
      <c r="M109" s="560"/>
    </row>
    <row r="110" ht="15.75" customHeight="1">
      <c r="A110" s="560"/>
      <c r="B110" s="560"/>
      <c r="C110" s="560"/>
      <c r="D110" s="560"/>
      <c r="E110" s="560"/>
      <c r="F110" s="560"/>
      <c r="G110" s="560"/>
      <c r="H110" s="560"/>
      <c r="I110" s="560"/>
      <c r="J110" s="560"/>
      <c r="K110" s="560"/>
      <c r="L110" s="560"/>
      <c r="M110" s="560"/>
    </row>
    <row r="111" ht="15.75" customHeight="1">
      <c r="A111" s="560"/>
      <c r="B111" s="560"/>
      <c r="C111" s="560"/>
      <c r="D111" s="560"/>
      <c r="E111" s="560"/>
      <c r="F111" s="560"/>
      <c r="G111" s="560"/>
      <c r="H111" s="560"/>
      <c r="I111" s="560"/>
      <c r="J111" s="560"/>
      <c r="K111" s="560"/>
      <c r="L111" s="560"/>
      <c r="M111" s="560"/>
    </row>
    <row r="112" ht="15.75" customHeight="1">
      <c r="A112" s="560"/>
      <c r="B112" s="560"/>
      <c r="C112" s="560"/>
      <c r="D112" s="560"/>
      <c r="E112" s="560"/>
      <c r="F112" s="560"/>
      <c r="G112" s="560"/>
      <c r="H112" s="560"/>
      <c r="I112" s="560"/>
      <c r="J112" s="560"/>
      <c r="K112" s="560"/>
      <c r="L112" s="560"/>
      <c r="M112" s="560"/>
    </row>
    <row r="113" ht="15.75" customHeight="1">
      <c r="A113" s="604" t="s">
        <v>825</v>
      </c>
      <c r="B113" s="605" t="s">
        <v>826</v>
      </c>
      <c r="C113" s="560"/>
      <c r="D113" s="560"/>
      <c r="E113" s="560"/>
      <c r="F113" s="560"/>
      <c r="G113" s="560"/>
      <c r="H113" s="560"/>
      <c r="I113" s="560"/>
      <c r="J113" s="560"/>
      <c r="K113" s="560"/>
      <c r="L113" s="560"/>
      <c r="M113" s="560"/>
    </row>
    <row r="114" ht="15.75" customHeight="1">
      <c r="A114" s="560"/>
      <c r="B114" s="606" t="s">
        <v>827</v>
      </c>
      <c r="C114" s="10"/>
      <c r="D114" s="10"/>
      <c r="E114" s="10"/>
      <c r="F114" s="10"/>
      <c r="G114" s="10"/>
      <c r="H114" s="10"/>
      <c r="I114" s="10"/>
      <c r="J114" s="560"/>
      <c r="K114" s="560"/>
      <c r="L114" s="560"/>
      <c r="M114" s="560"/>
    </row>
    <row r="115" ht="15.75" customHeight="1">
      <c r="A115" s="560"/>
      <c r="B115" s="607" t="s">
        <v>644</v>
      </c>
      <c r="C115" s="416" t="s">
        <v>645</v>
      </c>
      <c r="D115" s="416" t="s">
        <v>782</v>
      </c>
      <c r="E115" s="416" t="s">
        <v>647</v>
      </c>
      <c r="F115" s="416" t="s">
        <v>649</v>
      </c>
      <c r="G115" s="416" t="s">
        <v>651</v>
      </c>
      <c r="H115" s="416" t="s">
        <v>652</v>
      </c>
      <c r="I115" s="608" t="s">
        <v>601</v>
      </c>
      <c r="J115" s="725"/>
      <c r="K115" s="614"/>
      <c r="L115" s="560"/>
      <c r="M115" s="560"/>
    </row>
    <row r="116" ht="15.75" customHeight="1">
      <c r="A116" s="560"/>
      <c r="B116" s="610" t="s">
        <v>653</v>
      </c>
      <c r="C116" s="611">
        <v>0.55</v>
      </c>
      <c r="D116" s="611"/>
      <c r="E116" s="611"/>
      <c r="F116" s="611"/>
      <c r="G116" s="626" t="str">
        <f t="shared" ref="G116:G119" si="25">iferror(sparkline(D116:F116),)</f>
        <v/>
      </c>
      <c r="H116" s="680" t="str">
        <f>IFERROR(__xludf.DUMMYFUNCTION("iferror(sparkline(if(isblank($F116),if(isblank($E116),$D116,$E116),$F116)/$C116,{""charttype"",""bar"";""max"",1;""color1"",""#33b466""}),)"),"")</f>
        <v/>
      </c>
      <c r="I116" s="640" t="b">
        <f t="shared" ref="I116:I122" si="26">iferror(if(if(isblank($F116),if(isblank($E116),$D116,$E116),$F116)/$C116&gt;=1,TRUE,FALSE),)</f>
        <v>0</v>
      </c>
      <c r="J116" s="726"/>
      <c r="K116" s="561"/>
      <c r="L116" s="560"/>
      <c r="M116" s="560"/>
    </row>
    <row r="117" ht="15.75" customHeight="1">
      <c r="A117" s="560"/>
      <c r="B117" s="644" t="s">
        <v>703</v>
      </c>
      <c r="C117" s="645">
        <v>0.55</v>
      </c>
      <c r="D117" s="645"/>
      <c r="E117" s="645"/>
      <c r="F117" s="645"/>
      <c r="G117" s="626" t="str">
        <f t="shared" si="25"/>
        <v/>
      </c>
      <c r="H117" s="689" t="str">
        <f>IFERROR(__xludf.DUMMYFUNCTION("iferror(sparkline(if(isblank($F117),if(isblank($E117),$D117,$E117),$F117)/$C117,{""charttype"",""bar"";""max"",1;""color1"",""#33b466""}),)"),"")</f>
        <v/>
      </c>
      <c r="I117" s="649" t="b">
        <f t="shared" si="26"/>
        <v>0</v>
      </c>
      <c r="J117" s="726"/>
      <c r="K117" s="561"/>
      <c r="L117" s="560"/>
      <c r="M117" s="560"/>
    </row>
    <row r="118" ht="15.75" customHeight="1">
      <c r="A118" s="560"/>
      <c r="B118" s="644" t="s">
        <v>727</v>
      </c>
      <c r="C118" s="645">
        <v>0.55</v>
      </c>
      <c r="D118" s="645"/>
      <c r="E118" s="645"/>
      <c r="F118" s="645"/>
      <c r="G118" s="626" t="str">
        <f t="shared" si="25"/>
        <v/>
      </c>
      <c r="H118" s="689" t="str">
        <f>IFERROR(__xludf.DUMMYFUNCTION("iferror(sparkline(if(isblank($F118),if(isblank($E118),$D118,$E118),$F118)/$C118,{""charttype"",""bar"";""max"",1;""color1"",""#33b466""}),)"),"")</f>
        <v/>
      </c>
      <c r="I118" s="649" t="b">
        <f t="shared" si="26"/>
        <v>0</v>
      </c>
      <c r="J118" s="726"/>
      <c r="K118" s="561"/>
      <c r="L118" s="560"/>
      <c r="M118" s="560"/>
    </row>
    <row r="119" ht="15.75" customHeight="1">
      <c r="A119" s="560"/>
      <c r="B119" s="644" t="s">
        <v>739</v>
      </c>
      <c r="C119" s="645">
        <v>0.55</v>
      </c>
      <c r="D119" s="645"/>
      <c r="E119" s="645"/>
      <c r="F119" s="645"/>
      <c r="G119" s="626" t="str">
        <f t="shared" si="25"/>
        <v/>
      </c>
      <c r="H119" s="689" t="str">
        <f>IFERROR(__xludf.DUMMYFUNCTION("iferror(sparkline(if(isblank($F119),if(isblank($E119),$D119,$E119),$F119)/$C119,{""charttype"",""bar"";""max"",1;""color1"",""#33b466""}),)"),"")</f>
        <v/>
      </c>
      <c r="I119" s="649" t="b">
        <f t="shared" si="26"/>
        <v>0</v>
      </c>
      <c r="J119" s="726"/>
      <c r="K119" s="561"/>
      <c r="L119" s="560"/>
      <c r="M119" s="560"/>
    </row>
    <row r="120" ht="15.75" customHeight="1">
      <c r="A120" s="560"/>
      <c r="B120" s="644" t="s">
        <v>747</v>
      </c>
      <c r="C120" s="645">
        <v>0.55</v>
      </c>
      <c r="D120" s="645"/>
      <c r="E120" s="645"/>
      <c r="F120" s="645"/>
      <c r="G120" s="626"/>
      <c r="H120" s="689" t="str">
        <f>IFERROR(__xludf.DUMMYFUNCTION("iferror(sparkline(if(isblank($F120),if(isblank($E120),$D120,$E120),$F120)/$C120,{""charttype"",""bar"";""max"",1;""color1"",""#33b466""}),)"),"")</f>
        <v/>
      </c>
      <c r="I120" s="649" t="b">
        <f t="shared" si="26"/>
        <v>0</v>
      </c>
      <c r="J120" s="726"/>
      <c r="K120" s="561"/>
      <c r="L120" s="560"/>
      <c r="M120" s="560"/>
    </row>
    <row r="121" ht="15.75" customHeight="1">
      <c r="A121" s="560"/>
      <c r="B121" s="644" t="s">
        <v>750</v>
      </c>
      <c r="C121" s="645">
        <v>0.55</v>
      </c>
      <c r="D121" s="645"/>
      <c r="E121" s="645"/>
      <c r="F121" s="645"/>
      <c r="G121" s="626" t="str">
        <f t="shared" ref="G121:G122" si="27">iferror(sparkline(D121:F121),)</f>
        <v/>
      </c>
      <c r="H121" s="689" t="str">
        <f>IFERROR(__xludf.DUMMYFUNCTION("iferror(sparkline(if(isblank($F121),if(isblank($E121),$D121,$E121),$F121)/$C121,{""charttype"",""bar"";""max"",1;""color1"",""#33b466""}),)"),"")</f>
        <v/>
      </c>
      <c r="I121" s="649" t="b">
        <f t="shared" si="26"/>
        <v>0</v>
      </c>
      <c r="J121" s="726"/>
      <c r="K121" s="561"/>
      <c r="L121" s="560"/>
      <c r="M121" s="560"/>
    </row>
    <row r="122" ht="15.75" customHeight="1">
      <c r="A122" s="560"/>
      <c r="B122" s="657" t="s">
        <v>828</v>
      </c>
      <c r="C122" s="658">
        <v>0.55</v>
      </c>
      <c r="D122" s="658"/>
      <c r="E122" s="658"/>
      <c r="F122" s="658"/>
      <c r="G122" s="660" t="str">
        <f t="shared" si="27"/>
        <v/>
      </c>
      <c r="H122" s="694" t="str">
        <f>IFERROR(__xludf.DUMMYFUNCTION("iferror(sparkline(if(isblank($F122),if(isblank($E122),$D122,$E122),$F122)/$C122,{""charttype"",""bar"";""max"",1;""color1"",""#33b466""}),)"),"")</f>
        <v/>
      </c>
      <c r="I122" s="663" t="b">
        <f t="shared" si="26"/>
        <v>0</v>
      </c>
      <c r="J122" s="726"/>
      <c r="K122" s="561"/>
      <c r="L122" s="560"/>
      <c r="M122" s="560"/>
    </row>
    <row r="123" ht="15.75" customHeight="1">
      <c r="A123" s="560"/>
      <c r="B123" s="560"/>
      <c r="C123" s="560"/>
      <c r="D123" s="560"/>
      <c r="E123" s="560"/>
      <c r="F123" s="560"/>
      <c r="G123" s="560"/>
      <c r="H123" s="664"/>
      <c r="I123" s="664"/>
      <c r="J123" s="560"/>
      <c r="K123" s="560"/>
      <c r="L123" s="560"/>
      <c r="M123" s="560"/>
    </row>
    <row r="124" ht="15.75" customHeight="1">
      <c r="A124" s="560"/>
      <c r="B124" s="560"/>
      <c r="C124" s="560"/>
      <c r="D124" s="560"/>
      <c r="E124" s="560"/>
      <c r="F124" s="560"/>
      <c r="G124" s="560"/>
      <c r="H124" s="560"/>
      <c r="I124" s="560"/>
      <c r="J124" s="560"/>
      <c r="K124" s="560"/>
      <c r="L124" s="560"/>
      <c r="M124" s="560"/>
    </row>
    <row r="125" ht="15.75" customHeight="1">
      <c r="A125" s="560"/>
      <c r="B125" s="560"/>
      <c r="C125" s="560"/>
      <c r="D125" s="560"/>
      <c r="E125" s="560"/>
      <c r="F125" s="560"/>
      <c r="G125" s="560"/>
      <c r="H125" s="560"/>
      <c r="I125" s="560"/>
      <c r="J125" s="560"/>
      <c r="K125" s="560"/>
      <c r="L125" s="560"/>
      <c r="M125" s="560"/>
    </row>
    <row r="126" ht="15.75" customHeight="1">
      <c r="A126" s="560"/>
      <c r="B126" s="560"/>
      <c r="C126" s="560"/>
      <c r="D126" s="560"/>
      <c r="E126" s="560"/>
      <c r="F126" s="560"/>
      <c r="G126" s="560"/>
      <c r="H126" s="560"/>
      <c r="I126" s="560"/>
      <c r="J126" s="560"/>
      <c r="K126" s="560"/>
      <c r="L126" s="560"/>
      <c r="M126" s="560"/>
    </row>
    <row r="127" ht="15.75" customHeight="1">
      <c r="A127" s="560"/>
      <c r="B127" s="560"/>
      <c r="C127" s="560"/>
      <c r="D127" s="560"/>
      <c r="E127" s="560"/>
      <c r="F127" s="560"/>
      <c r="G127" s="560"/>
      <c r="H127" s="560"/>
      <c r="I127" s="560"/>
      <c r="J127" s="560"/>
      <c r="K127" s="560"/>
      <c r="L127" s="560"/>
      <c r="M127" s="560"/>
    </row>
    <row r="128" ht="15.75" customHeight="1">
      <c r="A128" s="560"/>
      <c r="B128" s="560"/>
      <c r="C128" s="560"/>
      <c r="D128" s="560"/>
      <c r="E128" s="560"/>
      <c r="F128" s="560"/>
      <c r="G128" s="560"/>
      <c r="H128" s="560"/>
      <c r="I128" s="560"/>
      <c r="J128" s="560"/>
      <c r="K128" s="560"/>
      <c r="L128" s="560"/>
      <c r="M128" s="560"/>
    </row>
    <row r="129" ht="15.75" customHeight="1">
      <c r="A129" s="560"/>
      <c r="B129" s="560"/>
      <c r="C129" s="560"/>
      <c r="D129" s="560"/>
      <c r="E129" s="560"/>
      <c r="F129" s="560"/>
      <c r="G129" s="560"/>
      <c r="H129" s="560"/>
      <c r="I129" s="560"/>
      <c r="J129" s="560"/>
      <c r="K129" s="560"/>
      <c r="L129" s="560"/>
      <c r="M129" s="560"/>
    </row>
    <row r="130" ht="15.75" customHeight="1">
      <c r="A130" s="560"/>
      <c r="B130" s="560"/>
      <c r="C130" s="560"/>
      <c r="D130" s="560"/>
      <c r="E130" s="560"/>
      <c r="F130" s="560"/>
      <c r="G130" s="560"/>
      <c r="H130" s="560"/>
      <c r="I130" s="560"/>
      <c r="J130" s="560"/>
      <c r="K130" s="560"/>
      <c r="L130" s="560"/>
      <c r="M130" s="560"/>
    </row>
    <row r="131" ht="15.75" customHeight="1">
      <c r="A131" s="560"/>
      <c r="B131" s="560"/>
      <c r="C131" s="560"/>
      <c r="D131" s="560"/>
      <c r="E131" s="560"/>
      <c r="F131" s="560"/>
      <c r="G131" s="560"/>
      <c r="H131" s="560"/>
      <c r="I131" s="560"/>
      <c r="J131" s="560"/>
      <c r="K131" s="560"/>
      <c r="L131" s="560"/>
      <c r="M131" s="560"/>
    </row>
    <row r="132" ht="15.75" customHeight="1">
      <c r="A132" s="560"/>
      <c r="B132" s="560"/>
      <c r="C132" s="560"/>
      <c r="D132" s="560"/>
      <c r="E132" s="560"/>
      <c r="F132" s="560"/>
      <c r="G132" s="560"/>
      <c r="H132" s="560"/>
      <c r="I132" s="560"/>
      <c r="J132" s="560"/>
      <c r="K132" s="560"/>
      <c r="L132" s="560"/>
      <c r="M132" s="560"/>
    </row>
    <row r="133" ht="15.75" customHeight="1">
      <c r="A133" s="560"/>
      <c r="B133" s="560"/>
      <c r="C133" s="560"/>
      <c r="D133" s="560"/>
      <c r="E133" s="560"/>
      <c r="F133" s="560"/>
      <c r="G133" s="560"/>
      <c r="H133" s="560"/>
      <c r="I133" s="560"/>
      <c r="J133" s="560"/>
      <c r="K133" s="560"/>
      <c r="L133" s="560"/>
      <c r="M133" s="560"/>
    </row>
    <row r="134" ht="15.75" customHeight="1">
      <c r="A134" s="560"/>
      <c r="B134" s="560"/>
      <c r="C134" s="560"/>
      <c r="D134" s="560"/>
      <c r="E134" s="560"/>
      <c r="F134" s="560"/>
      <c r="G134" s="560"/>
      <c r="H134" s="560"/>
      <c r="I134" s="560"/>
      <c r="J134" s="560"/>
      <c r="K134" s="560"/>
      <c r="L134" s="560"/>
      <c r="M134" s="560"/>
    </row>
    <row r="135" ht="15.75" customHeight="1">
      <c r="A135" s="560"/>
      <c r="B135" s="560"/>
      <c r="C135" s="560"/>
      <c r="D135" s="560"/>
      <c r="E135" s="560"/>
      <c r="F135" s="560"/>
      <c r="G135" s="560"/>
      <c r="H135" s="560"/>
      <c r="I135" s="560"/>
      <c r="J135" s="560"/>
      <c r="K135" s="560"/>
      <c r="L135" s="560"/>
      <c r="M135" s="560"/>
    </row>
    <row r="136" ht="15.75" customHeight="1">
      <c r="A136" s="560"/>
      <c r="B136" s="560"/>
      <c r="C136" s="560"/>
      <c r="D136" s="560"/>
      <c r="E136" s="560"/>
      <c r="F136" s="560"/>
      <c r="G136" s="560"/>
      <c r="H136" s="560"/>
      <c r="I136" s="560"/>
      <c r="J136" s="560"/>
      <c r="K136" s="560"/>
      <c r="L136" s="560"/>
      <c r="M136" s="560"/>
    </row>
    <row r="137" ht="15.75" customHeight="1">
      <c r="A137" s="560"/>
      <c r="B137" s="560"/>
      <c r="C137" s="560"/>
      <c r="D137" s="560"/>
      <c r="E137" s="560"/>
      <c r="F137" s="560"/>
      <c r="G137" s="560"/>
      <c r="H137" s="560"/>
      <c r="I137" s="560"/>
      <c r="J137" s="560"/>
      <c r="K137" s="560"/>
      <c r="L137" s="560"/>
      <c r="M137" s="560"/>
    </row>
    <row r="138" ht="15.75" customHeight="1">
      <c r="A138" s="560"/>
      <c r="B138" s="560"/>
      <c r="C138" s="560"/>
      <c r="D138" s="560"/>
      <c r="E138" s="560"/>
      <c r="F138" s="560"/>
      <c r="G138" s="560"/>
      <c r="H138" s="560"/>
      <c r="I138" s="560"/>
      <c r="J138" s="560"/>
      <c r="K138" s="560"/>
      <c r="L138" s="560"/>
      <c r="M138" s="560"/>
    </row>
    <row r="139" ht="15.75" customHeight="1">
      <c r="A139" s="560"/>
      <c r="B139" s="560"/>
      <c r="C139" s="560"/>
      <c r="D139" s="560"/>
      <c r="E139" s="560"/>
      <c r="F139" s="560"/>
      <c r="G139" s="560"/>
      <c r="H139" s="560"/>
      <c r="I139" s="560"/>
      <c r="J139" s="560"/>
      <c r="K139" s="560"/>
      <c r="L139" s="560"/>
      <c r="M139" s="560"/>
    </row>
    <row r="140" ht="15.75" customHeight="1">
      <c r="A140" s="560"/>
      <c r="B140" s="560"/>
      <c r="C140" s="560"/>
      <c r="D140" s="560"/>
      <c r="E140" s="560"/>
      <c r="F140" s="560"/>
      <c r="G140" s="560"/>
      <c r="H140" s="560"/>
      <c r="I140" s="560"/>
      <c r="J140" s="560"/>
      <c r="K140" s="560"/>
      <c r="L140" s="560"/>
      <c r="M140" s="560"/>
    </row>
    <row r="141" ht="15.75" customHeight="1">
      <c r="A141" s="560"/>
      <c r="B141" s="560"/>
      <c r="C141" s="560"/>
      <c r="D141" s="560"/>
      <c r="E141" s="560"/>
      <c r="F141" s="560"/>
      <c r="G141" s="560"/>
      <c r="H141" s="560"/>
      <c r="I141" s="560"/>
      <c r="J141" s="560"/>
      <c r="K141" s="560"/>
      <c r="L141" s="560"/>
      <c r="M141" s="560"/>
    </row>
    <row r="142" ht="15.75" customHeight="1">
      <c r="A142" s="560"/>
      <c r="B142" s="560"/>
      <c r="C142" s="560"/>
      <c r="D142" s="560"/>
      <c r="E142" s="560"/>
      <c r="F142" s="560"/>
      <c r="G142" s="560"/>
      <c r="H142" s="560"/>
      <c r="I142" s="560"/>
      <c r="J142" s="560"/>
      <c r="K142" s="560"/>
      <c r="L142" s="560"/>
      <c r="M142" s="560"/>
    </row>
    <row r="143" ht="15.75" customHeight="1">
      <c r="A143" s="560"/>
      <c r="B143" s="560"/>
      <c r="C143" s="560"/>
      <c r="D143" s="560"/>
      <c r="E143" s="560"/>
      <c r="F143" s="560"/>
      <c r="G143" s="560"/>
      <c r="H143" s="560"/>
      <c r="I143" s="560"/>
      <c r="J143" s="560"/>
      <c r="K143" s="560"/>
      <c r="L143" s="560"/>
      <c r="M143" s="560"/>
    </row>
    <row r="144" ht="15.75" customHeight="1">
      <c r="A144" s="560"/>
      <c r="B144" s="560"/>
      <c r="C144" s="560"/>
      <c r="D144" s="560"/>
      <c r="E144" s="560"/>
      <c r="F144" s="560"/>
      <c r="G144" s="560"/>
      <c r="H144" s="560"/>
      <c r="I144" s="560"/>
      <c r="J144" s="560"/>
      <c r="K144" s="560"/>
      <c r="L144" s="560"/>
      <c r="M144" s="560"/>
    </row>
    <row r="145" ht="15.75" customHeight="1">
      <c r="A145" s="560"/>
      <c r="B145" s="560"/>
      <c r="C145" s="560"/>
      <c r="D145" s="560"/>
      <c r="E145" s="560"/>
      <c r="F145" s="560"/>
      <c r="G145" s="560"/>
      <c r="H145" s="560"/>
      <c r="I145" s="560"/>
      <c r="J145" s="560"/>
      <c r="K145" s="560"/>
      <c r="L145" s="560"/>
      <c r="M145" s="560"/>
    </row>
    <row r="146" ht="15.75" customHeight="1">
      <c r="A146" s="560"/>
      <c r="B146" s="560"/>
      <c r="C146" s="560"/>
      <c r="D146" s="560"/>
      <c r="E146" s="560"/>
      <c r="F146" s="560"/>
      <c r="G146" s="560"/>
      <c r="H146" s="560"/>
      <c r="I146" s="560"/>
      <c r="J146" s="560"/>
      <c r="K146" s="560"/>
      <c r="L146" s="560"/>
      <c r="M146" s="560"/>
    </row>
    <row r="147" ht="15.75" customHeight="1">
      <c r="A147" s="560"/>
      <c r="B147" s="560"/>
      <c r="C147" s="560"/>
      <c r="D147" s="560"/>
      <c r="E147" s="560"/>
      <c r="F147" s="560"/>
      <c r="G147" s="560"/>
      <c r="H147" s="560"/>
      <c r="I147" s="560"/>
      <c r="J147" s="560"/>
      <c r="K147" s="560"/>
      <c r="L147" s="560"/>
      <c r="M147" s="560"/>
    </row>
    <row r="148" ht="15.75" customHeight="1">
      <c r="A148" s="560"/>
      <c r="B148" s="560"/>
      <c r="C148" s="560"/>
      <c r="D148" s="560"/>
      <c r="E148" s="560"/>
      <c r="F148" s="560"/>
      <c r="G148" s="560"/>
      <c r="H148" s="560"/>
      <c r="I148" s="560"/>
      <c r="J148" s="560"/>
      <c r="K148" s="560"/>
      <c r="L148" s="560"/>
      <c r="M148" s="560"/>
    </row>
    <row r="149" ht="15.75" customHeight="1">
      <c r="A149" s="560"/>
      <c r="B149" s="560"/>
      <c r="C149" s="560"/>
      <c r="D149" s="560"/>
      <c r="E149" s="560"/>
      <c r="F149" s="560"/>
      <c r="G149" s="560"/>
      <c r="H149" s="560"/>
      <c r="I149" s="560"/>
      <c r="J149" s="560"/>
      <c r="K149" s="560"/>
      <c r="L149" s="560"/>
      <c r="M149" s="560"/>
    </row>
    <row r="150" ht="15.75" customHeight="1">
      <c r="A150" s="560"/>
      <c r="B150" s="560"/>
      <c r="C150" s="560"/>
      <c r="D150" s="560"/>
      <c r="E150" s="560"/>
      <c r="F150" s="560"/>
      <c r="G150" s="560"/>
      <c r="H150" s="560"/>
      <c r="I150" s="560"/>
      <c r="J150" s="560"/>
      <c r="K150" s="560"/>
      <c r="L150" s="560"/>
      <c r="M150" s="560"/>
    </row>
    <row r="151" ht="15.75" customHeight="1">
      <c r="A151" s="560"/>
      <c r="B151" s="560"/>
      <c r="C151" s="560"/>
      <c r="D151" s="560"/>
      <c r="E151" s="560"/>
      <c r="F151" s="560"/>
      <c r="G151" s="560"/>
      <c r="H151" s="560"/>
      <c r="I151" s="560"/>
      <c r="J151" s="560"/>
      <c r="K151" s="560"/>
      <c r="L151" s="560"/>
      <c r="M151" s="560"/>
    </row>
    <row r="152" ht="15.75" customHeight="1">
      <c r="A152" s="560"/>
      <c r="B152" s="560"/>
      <c r="C152" s="560"/>
      <c r="D152" s="560"/>
      <c r="E152" s="560"/>
      <c r="F152" s="560"/>
      <c r="G152" s="560"/>
      <c r="H152" s="560"/>
      <c r="I152" s="560"/>
      <c r="J152" s="560"/>
      <c r="K152" s="560"/>
      <c r="L152" s="560"/>
      <c r="M152" s="560"/>
    </row>
    <row r="153" ht="15.75" customHeight="1">
      <c r="A153" s="560"/>
      <c r="B153" s="560"/>
      <c r="C153" s="560"/>
      <c r="D153" s="560"/>
      <c r="E153" s="560"/>
      <c r="F153" s="560"/>
      <c r="G153" s="560"/>
      <c r="H153" s="560"/>
      <c r="I153" s="560"/>
      <c r="J153" s="560"/>
      <c r="K153" s="560"/>
      <c r="L153" s="560"/>
      <c r="M153" s="560"/>
    </row>
    <row r="154" ht="15.75" customHeight="1">
      <c r="A154" s="560"/>
      <c r="B154" s="560"/>
      <c r="C154" s="560"/>
      <c r="D154" s="560"/>
      <c r="E154" s="560"/>
      <c r="F154" s="560"/>
      <c r="G154" s="560"/>
      <c r="H154" s="560"/>
      <c r="I154" s="560"/>
      <c r="J154" s="560"/>
      <c r="K154" s="560"/>
      <c r="L154" s="560"/>
      <c r="M154" s="560"/>
    </row>
    <row r="155" ht="15.75" customHeight="1">
      <c r="A155" s="560"/>
      <c r="B155" s="560"/>
      <c r="C155" s="560"/>
      <c r="D155" s="560"/>
      <c r="E155" s="560"/>
      <c r="F155" s="560"/>
      <c r="G155" s="560"/>
      <c r="H155" s="560"/>
      <c r="I155" s="560"/>
      <c r="J155" s="560"/>
      <c r="K155" s="560"/>
      <c r="L155" s="560"/>
      <c r="M155" s="560"/>
    </row>
    <row r="156" ht="15.75" customHeight="1">
      <c r="A156" s="560"/>
      <c r="B156" s="560"/>
      <c r="C156" s="560"/>
      <c r="D156" s="560"/>
      <c r="E156" s="560"/>
      <c r="F156" s="560"/>
      <c r="G156" s="560"/>
      <c r="H156" s="560"/>
      <c r="I156" s="560"/>
      <c r="J156" s="560"/>
      <c r="K156" s="560"/>
      <c r="L156" s="560"/>
      <c r="M156" s="560"/>
    </row>
    <row r="157" ht="15.75" customHeight="1">
      <c r="A157" s="560"/>
      <c r="B157" s="560"/>
      <c r="C157" s="560"/>
      <c r="D157" s="560"/>
      <c r="E157" s="560"/>
      <c r="F157" s="560"/>
      <c r="G157" s="560"/>
      <c r="H157" s="560"/>
      <c r="I157" s="560"/>
      <c r="J157" s="560"/>
      <c r="K157" s="560"/>
      <c r="L157" s="560"/>
      <c r="M157" s="560"/>
    </row>
    <row r="158" ht="15.75" customHeight="1">
      <c r="A158" s="560"/>
      <c r="B158" s="560"/>
      <c r="C158" s="560"/>
      <c r="D158" s="560"/>
      <c r="E158" s="560"/>
      <c r="F158" s="560"/>
      <c r="G158" s="560"/>
      <c r="H158" s="560"/>
      <c r="I158" s="560"/>
      <c r="J158" s="560"/>
      <c r="K158" s="560"/>
      <c r="L158" s="560"/>
      <c r="M158" s="560"/>
    </row>
    <row r="159" ht="15.75" customHeight="1">
      <c r="A159" s="560"/>
      <c r="B159" s="560"/>
      <c r="C159" s="560"/>
      <c r="D159" s="560"/>
      <c r="E159" s="560"/>
      <c r="F159" s="560"/>
      <c r="G159" s="560"/>
      <c r="H159" s="560"/>
      <c r="I159" s="560"/>
      <c r="J159" s="560"/>
      <c r="K159" s="560"/>
      <c r="L159" s="560"/>
      <c r="M159" s="560"/>
    </row>
    <row r="160" ht="15.75" customHeight="1">
      <c r="A160" s="560"/>
      <c r="B160" s="560"/>
      <c r="C160" s="560"/>
      <c r="D160" s="560"/>
      <c r="E160" s="560"/>
      <c r="F160" s="560"/>
      <c r="G160" s="560"/>
      <c r="H160" s="560"/>
      <c r="I160" s="560"/>
      <c r="J160" s="560"/>
      <c r="K160" s="560"/>
      <c r="L160" s="560"/>
      <c r="M160" s="560"/>
    </row>
    <row r="161" ht="15.75" customHeight="1">
      <c r="A161" s="560"/>
      <c r="B161" s="560"/>
      <c r="C161" s="560"/>
      <c r="D161" s="560"/>
      <c r="E161" s="560"/>
      <c r="F161" s="560"/>
      <c r="G161" s="560"/>
      <c r="H161" s="560"/>
      <c r="I161" s="560"/>
      <c r="J161" s="560"/>
      <c r="K161" s="560"/>
      <c r="L161" s="560"/>
      <c r="M161" s="560"/>
    </row>
    <row r="162" ht="15.75" customHeight="1">
      <c r="A162" s="560"/>
      <c r="B162" s="560"/>
      <c r="C162" s="560"/>
      <c r="D162" s="560"/>
      <c r="E162" s="560"/>
      <c r="F162" s="560"/>
      <c r="G162" s="560"/>
      <c r="H162" s="560"/>
      <c r="I162" s="560"/>
      <c r="J162" s="560"/>
      <c r="K162" s="560"/>
      <c r="L162" s="560"/>
      <c r="M162" s="560"/>
    </row>
    <row r="163" ht="15.75" customHeight="1">
      <c r="A163" s="560"/>
      <c r="B163" s="560"/>
      <c r="C163" s="560"/>
      <c r="D163" s="560"/>
      <c r="E163" s="560"/>
      <c r="F163" s="560"/>
      <c r="G163" s="560"/>
      <c r="H163" s="560"/>
      <c r="I163" s="560"/>
      <c r="J163" s="560"/>
      <c r="K163" s="560"/>
      <c r="L163" s="560"/>
      <c r="M163" s="560"/>
    </row>
    <row r="164" ht="15.75" customHeight="1">
      <c r="A164" s="560"/>
      <c r="B164" s="560"/>
      <c r="C164" s="560"/>
      <c r="D164" s="560"/>
      <c r="E164" s="560"/>
      <c r="F164" s="560"/>
      <c r="G164" s="560"/>
      <c r="H164" s="560"/>
      <c r="I164" s="560"/>
      <c r="J164" s="560"/>
      <c r="K164" s="560"/>
      <c r="L164" s="560"/>
      <c r="M164" s="560"/>
    </row>
    <row r="165" ht="15.75" customHeight="1">
      <c r="A165" s="560"/>
      <c r="B165" s="560"/>
      <c r="C165" s="560"/>
      <c r="D165" s="560"/>
      <c r="E165" s="560"/>
      <c r="F165" s="560"/>
      <c r="G165" s="560"/>
      <c r="H165" s="560"/>
      <c r="I165" s="560"/>
      <c r="J165" s="560"/>
      <c r="K165" s="560"/>
      <c r="L165" s="560"/>
      <c r="M165" s="560"/>
    </row>
    <row r="166" ht="15.75" customHeight="1">
      <c r="A166" s="560"/>
      <c r="B166" s="560"/>
      <c r="C166" s="560"/>
      <c r="D166" s="560"/>
      <c r="E166" s="560"/>
      <c r="F166" s="560"/>
      <c r="G166" s="560"/>
      <c r="H166" s="560"/>
      <c r="I166" s="560"/>
      <c r="J166" s="560"/>
      <c r="K166" s="560"/>
      <c r="L166" s="560"/>
      <c r="M166" s="560"/>
    </row>
    <row r="167" ht="15.75" customHeight="1">
      <c r="A167" s="560"/>
      <c r="B167" s="560"/>
      <c r="C167" s="560"/>
      <c r="D167" s="560"/>
      <c r="E167" s="560"/>
      <c r="F167" s="560"/>
      <c r="G167" s="560"/>
      <c r="H167" s="560"/>
      <c r="I167" s="560"/>
      <c r="J167" s="560"/>
      <c r="K167" s="560"/>
      <c r="L167" s="560"/>
      <c r="M167" s="560"/>
    </row>
    <row r="168" ht="15.75" customHeight="1">
      <c r="A168" s="560"/>
      <c r="B168" s="560"/>
      <c r="C168" s="560"/>
      <c r="D168" s="560"/>
      <c r="E168" s="560"/>
      <c r="F168" s="560"/>
      <c r="G168" s="560"/>
      <c r="H168" s="560"/>
      <c r="I168" s="560"/>
      <c r="J168" s="560"/>
      <c r="K168" s="560"/>
      <c r="L168" s="560"/>
      <c r="M168" s="560"/>
    </row>
    <row r="169" ht="15.75" customHeight="1">
      <c r="A169" s="560"/>
      <c r="B169" s="560"/>
      <c r="C169" s="560"/>
      <c r="D169" s="560"/>
      <c r="E169" s="560"/>
      <c r="F169" s="560"/>
      <c r="G169" s="560"/>
      <c r="H169" s="560"/>
      <c r="I169" s="560"/>
      <c r="J169" s="560"/>
      <c r="K169" s="560"/>
      <c r="L169" s="560"/>
      <c r="M169" s="560"/>
    </row>
    <row r="170" ht="15.75" customHeight="1">
      <c r="A170" s="560"/>
      <c r="B170" s="560"/>
      <c r="C170" s="560"/>
      <c r="D170" s="560"/>
      <c r="E170" s="560"/>
      <c r="F170" s="560"/>
      <c r="G170" s="560"/>
      <c r="H170" s="560"/>
      <c r="I170" s="560"/>
      <c r="J170" s="560"/>
      <c r="K170" s="560"/>
      <c r="L170" s="560"/>
      <c r="M170" s="560"/>
    </row>
    <row r="171" ht="15.75" customHeight="1">
      <c r="A171" s="560"/>
      <c r="B171" s="560"/>
      <c r="C171" s="560"/>
      <c r="D171" s="560"/>
      <c r="E171" s="560"/>
      <c r="F171" s="560"/>
      <c r="G171" s="560"/>
      <c r="H171" s="560"/>
      <c r="I171" s="560"/>
      <c r="J171" s="560"/>
      <c r="K171" s="560"/>
      <c r="L171" s="560"/>
      <c r="M171" s="560"/>
    </row>
    <row r="172" ht="15.75" customHeight="1">
      <c r="A172" s="560"/>
      <c r="B172" s="560"/>
      <c r="C172" s="560"/>
      <c r="D172" s="560"/>
      <c r="E172" s="560"/>
      <c r="F172" s="560"/>
      <c r="G172" s="560"/>
      <c r="H172" s="560"/>
      <c r="I172" s="560"/>
      <c r="J172" s="560"/>
      <c r="K172" s="560"/>
      <c r="L172" s="560"/>
      <c r="M172" s="560"/>
    </row>
    <row r="173" ht="15.75" customHeight="1">
      <c r="A173" s="560"/>
      <c r="B173" s="560"/>
      <c r="C173" s="560"/>
      <c r="D173" s="560"/>
      <c r="E173" s="560"/>
      <c r="F173" s="560"/>
      <c r="G173" s="560"/>
      <c r="H173" s="560"/>
      <c r="I173" s="560"/>
      <c r="J173" s="560"/>
      <c r="K173" s="560"/>
      <c r="L173" s="560"/>
      <c r="M173" s="560"/>
    </row>
    <row r="174" ht="15.75" customHeight="1">
      <c r="A174" s="560"/>
      <c r="B174" s="560"/>
      <c r="C174" s="560"/>
      <c r="D174" s="560"/>
      <c r="E174" s="560"/>
      <c r="F174" s="560"/>
      <c r="G174" s="560"/>
      <c r="H174" s="560"/>
      <c r="I174" s="560"/>
      <c r="J174" s="560"/>
      <c r="K174" s="560"/>
      <c r="L174" s="560"/>
      <c r="M174" s="560"/>
    </row>
    <row r="175" ht="15.75" customHeight="1">
      <c r="A175" s="560"/>
      <c r="B175" s="560"/>
      <c r="C175" s="560"/>
      <c r="D175" s="560"/>
      <c r="E175" s="560"/>
      <c r="F175" s="560"/>
      <c r="G175" s="560"/>
      <c r="H175" s="560"/>
      <c r="I175" s="560"/>
      <c r="J175" s="560"/>
      <c r="K175" s="560"/>
      <c r="L175" s="560"/>
      <c r="M175" s="560"/>
    </row>
    <row r="176" ht="15.75" customHeight="1">
      <c r="A176" s="560"/>
      <c r="B176" s="560"/>
      <c r="C176" s="560"/>
      <c r="D176" s="560"/>
      <c r="E176" s="560"/>
      <c r="F176" s="560"/>
      <c r="G176" s="560"/>
      <c r="H176" s="560"/>
      <c r="I176" s="560"/>
      <c r="J176" s="560"/>
      <c r="K176" s="560"/>
      <c r="L176" s="560"/>
      <c r="M176" s="560"/>
    </row>
    <row r="177" ht="15.75" customHeight="1">
      <c r="A177" s="560"/>
      <c r="B177" s="560"/>
      <c r="C177" s="560"/>
      <c r="D177" s="560"/>
      <c r="E177" s="560"/>
      <c r="F177" s="560"/>
      <c r="G177" s="560"/>
      <c r="H177" s="560"/>
      <c r="I177" s="560"/>
      <c r="J177" s="560"/>
      <c r="K177" s="560"/>
      <c r="L177" s="560"/>
      <c r="M177" s="560"/>
    </row>
    <row r="178" ht="15.75" customHeight="1">
      <c r="A178" s="560"/>
      <c r="B178" s="560"/>
      <c r="C178" s="560"/>
      <c r="D178" s="560"/>
      <c r="E178" s="560"/>
      <c r="F178" s="560"/>
      <c r="G178" s="560"/>
      <c r="H178" s="560"/>
      <c r="I178" s="560"/>
      <c r="J178" s="560"/>
      <c r="K178" s="560"/>
      <c r="L178" s="560"/>
      <c r="M178" s="560"/>
    </row>
    <row r="179" ht="15.75" customHeight="1">
      <c r="A179" s="560"/>
      <c r="B179" s="560"/>
      <c r="C179" s="560"/>
      <c r="D179" s="560"/>
      <c r="E179" s="560"/>
      <c r="F179" s="560"/>
      <c r="G179" s="560"/>
      <c r="H179" s="560"/>
      <c r="I179" s="560"/>
      <c r="J179" s="560"/>
      <c r="K179" s="560"/>
      <c r="L179" s="560"/>
      <c r="M179" s="560"/>
    </row>
    <row r="180" ht="15.75" customHeight="1">
      <c r="A180" s="560"/>
      <c r="B180" s="560"/>
      <c r="C180" s="560"/>
      <c r="D180" s="560"/>
      <c r="E180" s="560"/>
      <c r="F180" s="560"/>
      <c r="G180" s="560"/>
      <c r="H180" s="560"/>
      <c r="I180" s="560"/>
      <c r="J180" s="560"/>
      <c r="K180" s="560"/>
      <c r="L180" s="560"/>
      <c r="M180" s="560"/>
    </row>
    <row r="181" ht="15.75" customHeight="1">
      <c r="A181" s="560"/>
      <c r="B181" s="560"/>
      <c r="C181" s="560"/>
      <c r="D181" s="560"/>
      <c r="E181" s="560"/>
      <c r="F181" s="560"/>
      <c r="G181" s="560"/>
      <c r="H181" s="560"/>
      <c r="I181" s="560"/>
      <c r="J181" s="560"/>
      <c r="K181" s="560"/>
      <c r="L181" s="560"/>
      <c r="M181" s="560"/>
    </row>
    <row r="182" ht="15.75" customHeight="1">
      <c r="A182" s="560"/>
      <c r="B182" s="560"/>
      <c r="C182" s="560"/>
      <c r="D182" s="560"/>
      <c r="E182" s="560"/>
      <c r="F182" s="560"/>
      <c r="G182" s="560"/>
      <c r="H182" s="560"/>
      <c r="I182" s="560"/>
      <c r="J182" s="560"/>
      <c r="K182" s="560"/>
      <c r="L182" s="560"/>
      <c r="M182" s="560"/>
    </row>
    <row r="183" ht="15.75" customHeight="1">
      <c r="A183" s="560"/>
      <c r="B183" s="560"/>
      <c r="C183" s="560"/>
      <c r="D183" s="560"/>
      <c r="E183" s="560"/>
      <c r="F183" s="560"/>
      <c r="G183" s="560"/>
      <c r="H183" s="560"/>
      <c r="I183" s="560"/>
      <c r="J183" s="560"/>
      <c r="K183" s="560"/>
      <c r="L183" s="560"/>
      <c r="M183" s="560"/>
    </row>
    <row r="184" ht="15.75" customHeight="1">
      <c r="A184" s="560"/>
      <c r="B184" s="560"/>
      <c r="C184" s="560"/>
      <c r="D184" s="560"/>
      <c r="E184" s="560"/>
      <c r="F184" s="560"/>
      <c r="G184" s="560"/>
      <c r="H184" s="560"/>
      <c r="I184" s="560"/>
      <c r="J184" s="560"/>
      <c r="K184" s="560"/>
      <c r="L184" s="560"/>
      <c r="M184" s="560"/>
    </row>
    <row r="185" ht="15.75" customHeight="1">
      <c r="A185" s="560"/>
      <c r="B185" s="560"/>
      <c r="C185" s="560"/>
      <c r="D185" s="560"/>
      <c r="E185" s="560"/>
      <c r="F185" s="560"/>
      <c r="G185" s="560"/>
      <c r="H185" s="560"/>
      <c r="I185" s="560"/>
      <c r="J185" s="560"/>
      <c r="K185" s="560"/>
      <c r="L185" s="560"/>
      <c r="M185" s="560"/>
    </row>
    <row r="186" ht="15.75" customHeight="1">
      <c r="A186" s="560"/>
      <c r="B186" s="560"/>
      <c r="C186" s="560"/>
      <c r="D186" s="560"/>
      <c r="E186" s="560"/>
      <c r="F186" s="560"/>
      <c r="G186" s="560"/>
      <c r="H186" s="560"/>
      <c r="I186" s="560"/>
      <c r="J186" s="560"/>
      <c r="K186" s="560"/>
      <c r="L186" s="560"/>
      <c r="M186" s="560"/>
    </row>
    <row r="187" ht="15.75" customHeight="1">
      <c r="A187" s="560"/>
      <c r="B187" s="560"/>
      <c r="C187" s="560"/>
      <c r="D187" s="560"/>
      <c r="E187" s="560"/>
      <c r="F187" s="560"/>
      <c r="G187" s="560"/>
      <c r="H187" s="560"/>
      <c r="I187" s="560"/>
      <c r="J187" s="560"/>
      <c r="K187" s="560"/>
      <c r="L187" s="560"/>
      <c r="M187" s="560"/>
    </row>
    <row r="188" ht="15.75" customHeight="1">
      <c r="A188" s="560"/>
      <c r="B188" s="560"/>
      <c r="C188" s="560"/>
      <c r="D188" s="560"/>
      <c r="E188" s="560"/>
      <c r="F188" s="560"/>
      <c r="G188" s="560"/>
      <c r="H188" s="560"/>
      <c r="I188" s="560"/>
      <c r="J188" s="560"/>
      <c r="K188" s="560"/>
      <c r="L188" s="560"/>
      <c r="M188" s="560"/>
    </row>
    <row r="189" ht="15.75" customHeight="1">
      <c r="A189" s="560"/>
      <c r="B189" s="560"/>
      <c r="C189" s="560"/>
      <c r="D189" s="560"/>
      <c r="E189" s="560"/>
      <c r="F189" s="560"/>
      <c r="G189" s="560"/>
      <c r="H189" s="560"/>
      <c r="I189" s="560"/>
      <c r="J189" s="560"/>
      <c r="K189" s="560"/>
      <c r="L189" s="560"/>
      <c r="M189" s="560"/>
    </row>
    <row r="190" ht="15.75" customHeight="1">
      <c r="A190" s="560"/>
      <c r="B190" s="560"/>
      <c r="C190" s="560"/>
      <c r="D190" s="560"/>
      <c r="E190" s="560"/>
      <c r="F190" s="560"/>
      <c r="G190" s="560"/>
      <c r="H190" s="560"/>
      <c r="I190" s="560"/>
      <c r="J190" s="560"/>
      <c r="K190" s="560"/>
      <c r="L190" s="560"/>
      <c r="M190" s="560"/>
    </row>
    <row r="191" ht="15.75" customHeight="1">
      <c r="A191" s="560"/>
      <c r="B191" s="560"/>
      <c r="C191" s="560"/>
      <c r="D191" s="560"/>
      <c r="E191" s="560"/>
      <c r="F191" s="560"/>
      <c r="G191" s="560"/>
      <c r="H191" s="560"/>
      <c r="I191" s="560"/>
      <c r="J191" s="560"/>
      <c r="K191" s="560"/>
      <c r="L191" s="560"/>
      <c r="M191" s="560"/>
    </row>
    <row r="192" ht="15.75" customHeight="1">
      <c r="A192" s="560"/>
      <c r="B192" s="560"/>
      <c r="C192" s="560"/>
      <c r="D192" s="560"/>
      <c r="E192" s="560"/>
      <c r="F192" s="560"/>
      <c r="G192" s="560"/>
      <c r="H192" s="560"/>
      <c r="I192" s="560"/>
      <c r="J192" s="560"/>
      <c r="K192" s="560"/>
      <c r="L192" s="560"/>
      <c r="M192" s="560"/>
    </row>
    <row r="193" ht="15.75" customHeight="1">
      <c r="A193" s="560"/>
      <c r="B193" s="560"/>
      <c r="C193" s="560"/>
      <c r="D193" s="560"/>
      <c r="E193" s="560"/>
      <c r="F193" s="560"/>
      <c r="G193" s="560"/>
      <c r="H193" s="560"/>
      <c r="I193" s="560"/>
      <c r="J193" s="560"/>
      <c r="K193" s="560"/>
      <c r="L193" s="560"/>
      <c r="M193" s="560"/>
    </row>
    <row r="194" ht="15.75" customHeight="1">
      <c r="A194" s="560"/>
      <c r="B194" s="560"/>
      <c r="C194" s="560"/>
      <c r="D194" s="560"/>
      <c r="E194" s="560"/>
      <c r="F194" s="560"/>
      <c r="G194" s="560"/>
      <c r="H194" s="560"/>
      <c r="I194" s="560"/>
      <c r="J194" s="560"/>
      <c r="K194" s="560"/>
      <c r="L194" s="560"/>
      <c r="M194" s="560"/>
    </row>
    <row r="195" ht="15.75" customHeight="1">
      <c r="A195" s="560"/>
      <c r="B195" s="560"/>
      <c r="C195" s="560"/>
      <c r="D195" s="560"/>
      <c r="E195" s="560"/>
      <c r="F195" s="560"/>
      <c r="G195" s="560"/>
      <c r="H195" s="560"/>
      <c r="I195" s="560"/>
      <c r="J195" s="560"/>
      <c r="K195" s="560"/>
      <c r="L195" s="560"/>
      <c r="M195" s="560"/>
    </row>
    <row r="196" ht="15.75" customHeight="1">
      <c r="A196" s="560"/>
      <c r="B196" s="560"/>
      <c r="C196" s="560"/>
      <c r="D196" s="560"/>
      <c r="E196" s="560"/>
      <c r="F196" s="560"/>
      <c r="G196" s="560"/>
      <c r="H196" s="560"/>
      <c r="I196" s="560"/>
      <c r="J196" s="560"/>
      <c r="K196" s="560"/>
      <c r="L196" s="560"/>
      <c r="M196" s="560"/>
    </row>
    <row r="197" ht="15.75" customHeight="1">
      <c r="A197" s="560"/>
      <c r="B197" s="560"/>
      <c r="C197" s="560"/>
      <c r="D197" s="560"/>
      <c r="E197" s="560"/>
      <c r="F197" s="560"/>
      <c r="G197" s="560"/>
      <c r="H197" s="560"/>
      <c r="I197" s="560"/>
      <c r="J197" s="560"/>
      <c r="K197" s="560"/>
      <c r="L197" s="560"/>
      <c r="M197" s="560"/>
    </row>
    <row r="198" ht="15.75" customHeight="1">
      <c r="A198" s="560"/>
      <c r="B198" s="560"/>
      <c r="C198" s="560"/>
      <c r="D198" s="560"/>
      <c r="E198" s="560"/>
      <c r="F198" s="560"/>
      <c r="G198" s="560"/>
      <c r="H198" s="560"/>
      <c r="I198" s="560"/>
      <c r="J198" s="560"/>
      <c r="K198" s="560"/>
      <c r="L198" s="560"/>
      <c r="M198" s="560"/>
    </row>
    <row r="199" ht="15.75" customHeight="1">
      <c r="A199" s="560"/>
      <c r="B199" s="560"/>
      <c r="C199" s="560"/>
      <c r="D199" s="560"/>
      <c r="E199" s="560"/>
      <c r="F199" s="560"/>
      <c r="G199" s="560"/>
      <c r="H199" s="560"/>
      <c r="I199" s="560"/>
      <c r="J199" s="560"/>
      <c r="K199" s="560"/>
      <c r="L199" s="560"/>
      <c r="M199" s="560"/>
    </row>
    <row r="200" ht="15.75" customHeight="1">
      <c r="A200" s="560"/>
      <c r="B200" s="560"/>
      <c r="C200" s="560"/>
      <c r="D200" s="560"/>
      <c r="E200" s="560"/>
      <c r="F200" s="560"/>
      <c r="G200" s="560"/>
      <c r="H200" s="560"/>
      <c r="I200" s="560"/>
      <c r="J200" s="560"/>
      <c r="K200" s="560"/>
      <c r="L200" s="560"/>
      <c r="M200" s="560"/>
    </row>
    <row r="201" ht="15.75" customHeight="1">
      <c r="A201" s="560"/>
      <c r="B201" s="560"/>
      <c r="C201" s="560"/>
      <c r="D201" s="560"/>
      <c r="E201" s="560"/>
      <c r="F201" s="560"/>
      <c r="G201" s="560"/>
      <c r="H201" s="560"/>
      <c r="I201" s="560"/>
      <c r="J201" s="560"/>
      <c r="K201" s="560"/>
      <c r="L201" s="560"/>
      <c r="M201" s="560"/>
    </row>
    <row r="202" ht="15.75" customHeight="1">
      <c r="A202" s="560"/>
      <c r="B202" s="560"/>
      <c r="C202" s="560"/>
      <c r="D202" s="560"/>
      <c r="E202" s="560"/>
      <c r="F202" s="560"/>
      <c r="G202" s="560"/>
      <c r="H202" s="560"/>
      <c r="I202" s="560"/>
      <c r="J202" s="560"/>
      <c r="K202" s="560"/>
      <c r="L202" s="560"/>
      <c r="M202" s="560"/>
    </row>
    <row r="203" ht="15.75" customHeight="1">
      <c r="A203" s="560"/>
      <c r="B203" s="560"/>
      <c r="C203" s="560"/>
      <c r="D203" s="560"/>
      <c r="E203" s="560"/>
      <c r="F203" s="560"/>
      <c r="G203" s="560"/>
      <c r="H203" s="560"/>
      <c r="I203" s="560"/>
      <c r="J203" s="560"/>
      <c r="K203" s="560"/>
      <c r="L203" s="560"/>
      <c r="M203" s="560"/>
    </row>
    <row r="204" ht="15.75" customHeight="1">
      <c r="A204" s="560"/>
      <c r="B204" s="560"/>
      <c r="C204" s="560"/>
      <c r="D204" s="560"/>
      <c r="E204" s="560"/>
      <c r="F204" s="560"/>
      <c r="G204" s="560"/>
      <c r="H204" s="560"/>
      <c r="I204" s="560"/>
      <c r="J204" s="560"/>
      <c r="K204" s="560"/>
      <c r="L204" s="560"/>
      <c r="M204" s="560"/>
    </row>
    <row r="205" ht="15.75" customHeight="1">
      <c r="A205" s="560"/>
      <c r="B205" s="560"/>
      <c r="C205" s="560"/>
      <c r="D205" s="560"/>
      <c r="E205" s="560"/>
      <c r="F205" s="560"/>
      <c r="G205" s="560"/>
      <c r="H205" s="560"/>
      <c r="I205" s="560"/>
      <c r="J205" s="560"/>
      <c r="K205" s="560"/>
      <c r="L205" s="560"/>
      <c r="M205" s="560"/>
    </row>
    <row r="206" ht="15.75" customHeight="1">
      <c r="A206" s="560"/>
      <c r="B206" s="560"/>
      <c r="C206" s="560"/>
      <c r="D206" s="560"/>
      <c r="E206" s="560"/>
      <c r="F206" s="560"/>
      <c r="G206" s="560"/>
      <c r="H206" s="560"/>
      <c r="I206" s="560"/>
      <c r="J206" s="560"/>
      <c r="K206" s="560"/>
      <c r="L206" s="560"/>
      <c r="M206" s="560"/>
    </row>
    <row r="207" ht="15.75" customHeight="1">
      <c r="A207" s="560"/>
      <c r="B207" s="560"/>
      <c r="C207" s="560"/>
      <c r="D207" s="560"/>
      <c r="E207" s="560"/>
      <c r="F207" s="560"/>
      <c r="G207" s="560"/>
      <c r="H207" s="560"/>
      <c r="I207" s="560"/>
      <c r="J207" s="560"/>
      <c r="K207" s="560"/>
      <c r="L207" s="560"/>
      <c r="M207" s="560"/>
    </row>
    <row r="208" ht="15.75" customHeight="1">
      <c r="A208" s="560"/>
      <c r="B208" s="560"/>
      <c r="C208" s="560"/>
      <c r="D208" s="560"/>
      <c r="E208" s="560"/>
      <c r="F208" s="560"/>
      <c r="G208" s="560"/>
      <c r="H208" s="560"/>
      <c r="I208" s="560"/>
      <c r="J208" s="560"/>
      <c r="K208" s="560"/>
      <c r="L208" s="560"/>
      <c r="M208" s="560"/>
    </row>
    <row r="209" ht="15.75" customHeight="1">
      <c r="A209" s="560"/>
      <c r="B209" s="560"/>
      <c r="C209" s="560"/>
      <c r="D209" s="560"/>
      <c r="E209" s="560"/>
      <c r="F209" s="560"/>
      <c r="G209" s="560"/>
      <c r="H209" s="560"/>
      <c r="I209" s="560"/>
      <c r="J209" s="560"/>
      <c r="K209" s="560"/>
      <c r="L209" s="560"/>
      <c r="M209" s="560"/>
    </row>
    <row r="210" ht="15.75" customHeight="1">
      <c r="A210" s="560"/>
      <c r="B210" s="560"/>
      <c r="C210" s="560"/>
      <c r="D210" s="560"/>
      <c r="E210" s="560"/>
      <c r="F210" s="560"/>
      <c r="G210" s="560"/>
      <c r="H210" s="560"/>
      <c r="I210" s="560"/>
      <c r="J210" s="560"/>
      <c r="K210" s="560"/>
      <c r="L210" s="560"/>
      <c r="M210" s="560"/>
    </row>
    <row r="211" ht="15.75" customHeight="1">
      <c r="A211" s="560"/>
      <c r="B211" s="560"/>
      <c r="C211" s="560"/>
      <c r="D211" s="560"/>
      <c r="E211" s="560"/>
      <c r="F211" s="560"/>
      <c r="G211" s="560"/>
      <c r="H211" s="560"/>
      <c r="I211" s="560"/>
      <c r="J211" s="560"/>
      <c r="K211" s="560"/>
      <c r="L211" s="560"/>
      <c r="M211" s="560"/>
    </row>
    <row r="212" ht="15.75" customHeight="1">
      <c r="A212" s="560"/>
      <c r="B212" s="560"/>
      <c r="C212" s="560"/>
      <c r="D212" s="560"/>
      <c r="E212" s="560"/>
      <c r="F212" s="560"/>
      <c r="G212" s="560"/>
      <c r="H212" s="560"/>
      <c r="I212" s="560"/>
      <c r="J212" s="560"/>
      <c r="K212" s="560"/>
      <c r="L212" s="560"/>
      <c r="M212" s="560"/>
    </row>
    <row r="213" ht="15.75" customHeight="1">
      <c r="A213" s="560"/>
      <c r="B213" s="560"/>
      <c r="C213" s="560"/>
      <c r="D213" s="560"/>
      <c r="E213" s="560"/>
      <c r="F213" s="560"/>
      <c r="G213" s="560"/>
      <c r="H213" s="560"/>
      <c r="I213" s="560"/>
      <c r="J213" s="560"/>
      <c r="K213" s="560"/>
      <c r="L213" s="560"/>
      <c r="M213" s="560"/>
    </row>
    <row r="214" ht="15.75" customHeight="1">
      <c r="A214" s="560"/>
      <c r="B214" s="560"/>
      <c r="C214" s="560"/>
      <c r="D214" s="560"/>
      <c r="E214" s="560"/>
      <c r="F214" s="560"/>
      <c r="G214" s="560"/>
      <c r="H214" s="560"/>
      <c r="I214" s="560"/>
      <c r="J214" s="560"/>
      <c r="K214" s="560"/>
      <c r="L214" s="560"/>
      <c r="M214" s="560"/>
    </row>
    <row r="215" ht="15.75" customHeight="1">
      <c r="A215" s="560"/>
      <c r="B215" s="560"/>
      <c r="C215" s="560"/>
      <c r="D215" s="560"/>
      <c r="E215" s="560"/>
      <c r="F215" s="560"/>
      <c r="G215" s="560"/>
      <c r="H215" s="560"/>
      <c r="I215" s="560"/>
      <c r="J215" s="560"/>
      <c r="K215" s="560"/>
      <c r="L215" s="560"/>
      <c r="M215" s="560"/>
    </row>
    <row r="216" ht="15.75" customHeight="1">
      <c r="A216" s="560"/>
      <c r="B216" s="560"/>
      <c r="C216" s="560"/>
      <c r="D216" s="560"/>
      <c r="E216" s="560"/>
      <c r="F216" s="560"/>
      <c r="G216" s="560"/>
      <c r="H216" s="560"/>
      <c r="I216" s="560"/>
      <c r="J216" s="560"/>
      <c r="K216" s="560"/>
      <c r="L216" s="560"/>
      <c r="M216" s="560"/>
    </row>
    <row r="217" ht="15.75" customHeight="1">
      <c r="A217" s="560"/>
      <c r="B217" s="560"/>
      <c r="C217" s="560"/>
      <c r="D217" s="560"/>
      <c r="E217" s="560"/>
      <c r="F217" s="560"/>
      <c r="G217" s="560"/>
      <c r="H217" s="560"/>
      <c r="I217" s="560"/>
      <c r="J217" s="560"/>
      <c r="K217" s="560"/>
      <c r="L217" s="560"/>
      <c r="M217" s="560"/>
    </row>
    <row r="218" ht="15.75" customHeight="1">
      <c r="A218" s="560"/>
      <c r="B218" s="560"/>
      <c r="C218" s="560"/>
      <c r="D218" s="560"/>
      <c r="E218" s="560"/>
      <c r="F218" s="560"/>
      <c r="G218" s="560"/>
      <c r="H218" s="560"/>
      <c r="I218" s="560"/>
      <c r="J218" s="560"/>
      <c r="K218" s="560"/>
      <c r="L218" s="560"/>
      <c r="M218" s="560"/>
    </row>
    <row r="219" ht="15.75" customHeight="1">
      <c r="A219" s="560"/>
      <c r="B219" s="560"/>
      <c r="C219" s="560"/>
      <c r="D219" s="560"/>
      <c r="E219" s="560"/>
      <c r="F219" s="560"/>
      <c r="G219" s="560"/>
      <c r="H219" s="560"/>
      <c r="I219" s="560"/>
      <c r="J219" s="560"/>
      <c r="K219" s="560"/>
      <c r="L219" s="560"/>
      <c r="M219" s="560"/>
    </row>
    <row r="220" ht="15.75" customHeight="1">
      <c r="A220" s="560"/>
      <c r="B220" s="560"/>
      <c r="C220" s="560"/>
      <c r="D220" s="560"/>
      <c r="E220" s="560"/>
      <c r="F220" s="560"/>
      <c r="G220" s="560"/>
      <c r="H220" s="560"/>
      <c r="I220" s="560"/>
      <c r="J220" s="560"/>
      <c r="K220" s="560"/>
      <c r="L220" s="560"/>
      <c r="M220" s="560"/>
    </row>
    <row r="221" ht="15.75" customHeight="1">
      <c r="A221" s="560"/>
      <c r="B221" s="560"/>
      <c r="C221" s="560"/>
      <c r="D221" s="560"/>
      <c r="E221" s="560"/>
      <c r="F221" s="560"/>
      <c r="G221" s="560"/>
      <c r="H221" s="560"/>
      <c r="I221" s="560"/>
      <c r="J221" s="560"/>
      <c r="K221" s="560"/>
      <c r="L221" s="560"/>
      <c r="M221" s="560"/>
    </row>
    <row r="222" ht="15.75" customHeight="1">
      <c r="A222" s="560"/>
      <c r="B222" s="560"/>
      <c r="C222" s="560"/>
      <c r="D222" s="560"/>
      <c r="E222" s="560"/>
      <c r="F222" s="560"/>
      <c r="G222" s="560"/>
      <c r="H222" s="560"/>
      <c r="I222" s="560"/>
      <c r="J222" s="560"/>
      <c r="K222" s="560"/>
      <c r="L222" s="560"/>
      <c r="M222" s="560"/>
    </row>
    <row r="223" ht="15.75" customHeight="1">
      <c r="A223" s="560"/>
      <c r="B223" s="560"/>
      <c r="C223" s="560"/>
      <c r="D223" s="560"/>
      <c r="E223" s="560"/>
      <c r="F223" s="560"/>
      <c r="G223" s="560"/>
      <c r="H223" s="560"/>
      <c r="I223" s="560"/>
      <c r="J223" s="560"/>
      <c r="K223" s="560"/>
      <c r="L223" s="560"/>
      <c r="M223" s="560"/>
    </row>
    <row r="224" ht="15.75" customHeight="1">
      <c r="A224" s="560"/>
      <c r="B224" s="560"/>
      <c r="C224" s="560"/>
      <c r="D224" s="560"/>
      <c r="E224" s="560"/>
      <c r="F224" s="560"/>
      <c r="G224" s="560"/>
      <c r="H224" s="560"/>
      <c r="I224" s="560"/>
      <c r="J224" s="560"/>
      <c r="K224" s="560"/>
      <c r="L224" s="560"/>
      <c r="M224" s="560"/>
    </row>
    <row r="225" ht="15.75" customHeight="1">
      <c r="A225" s="560"/>
      <c r="B225" s="560"/>
      <c r="C225" s="560"/>
      <c r="D225" s="560"/>
      <c r="E225" s="560"/>
      <c r="F225" s="560"/>
      <c r="G225" s="560"/>
      <c r="H225" s="560"/>
      <c r="I225" s="560"/>
      <c r="J225" s="560"/>
      <c r="K225" s="560"/>
      <c r="L225" s="560"/>
      <c r="M225" s="560"/>
    </row>
    <row r="226" ht="15.75" customHeight="1">
      <c r="A226" s="560"/>
      <c r="B226" s="560"/>
      <c r="C226" s="560"/>
      <c r="D226" s="560"/>
      <c r="E226" s="560"/>
      <c r="F226" s="560"/>
      <c r="G226" s="560"/>
      <c r="H226" s="560"/>
      <c r="I226" s="560"/>
      <c r="J226" s="560"/>
      <c r="K226" s="560"/>
      <c r="L226" s="560"/>
      <c r="M226" s="560"/>
    </row>
    <row r="227" ht="15.75" customHeight="1">
      <c r="A227" s="560"/>
      <c r="B227" s="560"/>
      <c r="C227" s="560"/>
      <c r="D227" s="560"/>
      <c r="E227" s="560"/>
      <c r="F227" s="560"/>
      <c r="G227" s="560"/>
      <c r="H227" s="560"/>
      <c r="I227" s="560"/>
      <c r="J227" s="560"/>
      <c r="K227" s="560"/>
      <c r="L227" s="560"/>
      <c r="M227" s="560"/>
    </row>
    <row r="228" ht="15.75" customHeight="1">
      <c r="A228" s="560"/>
      <c r="B228" s="560"/>
      <c r="C228" s="560"/>
      <c r="D228" s="560"/>
      <c r="E228" s="560"/>
      <c r="F228" s="560"/>
      <c r="G228" s="560"/>
      <c r="H228" s="560"/>
      <c r="I228" s="560"/>
      <c r="J228" s="560"/>
      <c r="K228" s="560"/>
      <c r="L228" s="560"/>
      <c r="M228" s="560"/>
    </row>
    <row r="229" ht="15.75" customHeight="1">
      <c r="A229" s="560"/>
      <c r="B229" s="560"/>
      <c r="C229" s="560"/>
      <c r="D229" s="560"/>
      <c r="E229" s="560"/>
      <c r="F229" s="560"/>
      <c r="G229" s="560"/>
      <c r="H229" s="560"/>
      <c r="I229" s="560"/>
      <c r="J229" s="560"/>
      <c r="K229" s="560"/>
      <c r="L229" s="560"/>
      <c r="M229" s="560"/>
    </row>
    <row r="230" ht="15.75" customHeight="1">
      <c r="A230" s="560"/>
      <c r="B230" s="560"/>
      <c r="C230" s="560"/>
      <c r="D230" s="560"/>
      <c r="E230" s="560"/>
      <c r="F230" s="560"/>
      <c r="G230" s="560"/>
      <c r="H230" s="560"/>
      <c r="I230" s="560"/>
      <c r="J230" s="560"/>
      <c r="K230" s="560"/>
      <c r="L230" s="560"/>
      <c r="M230" s="560"/>
    </row>
    <row r="231" ht="15.75" customHeight="1">
      <c r="A231" s="560"/>
      <c r="B231" s="560"/>
      <c r="C231" s="560"/>
      <c r="D231" s="560"/>
      <c r="E231" s="560"/>
      <c r="F231" s="560"/>
      <c r="G231" s="560"/>
      <c r="H231" s="560"/>
      <c r="I231" s="560"/>
      <c r="J231" s="560"/>
      <c r="K231" s="560"/>
      <c r="L231" s="560"/>
      <c r="M231" s="560"/>
    </row>
    <row r="232" ht="15.75" customHeight="1">
      <c r="A232" s="560"/>
      <c r="B232" s="560"/>
      <c r="C232" s="560"/>
      <c r="D232" s="560"/>
      <c r="E232" s="560"/>
      <c r="F232" s="560"/>
      <c r="G232" s="560"/>
      <c r="H232" s="560"/>
      <c r="I232" s="560"/>
      <c r="J232" s="560"/>
      <c r="K232" s="560"/>
      <c r="L232" s="560"/>
      <c r="M232" s="560"/>
    </row>
    <row r="233" ht="15.75" customHeight="1">
      <c r="A233" s="560"/>
      <c r="B233" s="560"/>
      <c r="C233" s="560"/>
      <c r="D233" s="560"/>
      <c r="E233" s="560"/>
      <c r="F233" s="560"/>
      <c r="G233" s="560"/>
      <c r="H233" s="560"/>
      <c r="I233" s="560"/>
      <c r="J233" s="560"/>
      <c r="K233" s="560"/>
      <c r="L233" s="560"/>
      <c r="M233" s="560"/>
    </row>
    <row r="234" ht="15.75" customHeight="1">
      <c r="A234" s="560"/>
      <c r="B234" s="560"/>
      <c r="C234" s="560"/>
      <c r="D234" s="560"/>
      <c r="E234" s="560"/>
      <c r="F234" s="560"/>
      <c r="G234" s="560"/>
      <c r="H234" s="560"/>
      <c r="I234" s="560"/>
      <c r="J234" s="560"/>
      <c r="K234" s="560"/>
      <c r="L234" s="560"/>
      <c r="M234" s="560"/>
    </row>
    <row r="235" ht="15.75" customHeight="1">
      <c r="A235" s="560"/>
      <c r="B235" s="560"/>
      <c r="C235" s="560"/>
      <c r="D235" s="560"/>
      <c r="E235" s="560"/>
      <c r="F235" s="560"/>
      <c r="G235" s="560"/>
      <c r="H235" s="560"/>
      <c r="I235" s="560"/>
      <c r="J235" s="560"/>
      <c r="K235" s="560"/>
      <c r="L235" s="560"/>
      <c r="M235" s="560"/>
    </row>
    <row r="236" ht="15.75" customHeight="1">
      <c r="A236" s="560"/>
      <c r="B236" s="560"/>
      <c r="C236" s="560"/>
      <c r="D236" s="560"/>
      <c r="E236" s="560"/>
      <c r="F236" s="560"/>
      <c r="G236" s="560"/>
      <c r="H236" s="560"/>
      <c r="I236" s="560"/>
      <c r="J236" s="560"/>
      <c r="K236" s="560"/>
      <c r="L236" s="560"/>
      <c r="M236" s="560"/>
    </row>
    <row r="237" ht="15.75" customHeight="1">
      <c r="A237" s="560"/>
      <c r="B237" s="560"/>
      <c r="C237" s="560"/>
      <c r="D237" s="560"/>
      <c r="E237" s="560"/>
      <c r="F237" s="560"/>
      <c r="G237" s="560"/>
      <c r="H237" s="560"/>
      <c r="I237" s="560"/>
      <c r="J237" s="560"/>
      <c r="K237" s="560"/>
      <c r="L237" s="560"/>
      <c r="M237" s="560"/>
    </row>
    <row r="238" ht="15.75" customHeight="1">
      <c r="A238" s="560"/>
      <c r="B238" s="560"/>
      <c r="C238" s="560"/>
      <c r="D238" s="560"/>
      <c r="E238" s="560"/>
      <c r="F238" s="560"/>
      <c r="G238" s="560"/>
      <c r="H238" s="560"/>
      <c r="I238" s="560"/>
      <c r="J238" s="560"/>
      <c r="K238" s="560"/>
      <c r="L238" s="560"/>
      <c r="M238" s="560"/>
    </row>
    <row r="239" ht="15.75" customHeight="1">
      <c r="A239" s="560"/>
      <c r="B239" s="560"/>
      <c r="C239" s="560"/>
      <c r="D239" s="560"/>
      <c r="E239" s="560"/>
      <c r="F239" s="560"/>
      <c r="G239" s="560"/>
      <c r="H239" s="560"/>
      <c r="I239" s="560"/>
      <c r="J239" s="560"/>
      <c r="K239" s="560"/>
      <c r="L239" s="560"/>
      <c r="M239" s="560"/>
    </row>
    <row r="240" ht="15.75" customHeight="1">
      <c r="A240" s="560"/>
      <c r="B240" s="560"/>
      <c r="C240" s="560"/>
      <c r="D240" s="560"/>
      <c r="E240" s="560"/>
      <c r="F240" s="560"/>
      <c r="G240" s="560"/>
      <c r="H240" s="560"/>
      <c r="I240" s="560"/>
      <c r="J240" s="560"/>
      <c r="K240" s="560"/>
      <c r="L240" s="560"/>
      <c r="M240" s="560"/>
    </row>
    <row r="241" ht="15.75" customHeight="1">
      <c r="A241" s="560"/>
      <c r="B241" s="560"/>
      <c r="C241" s="560"/>
      <c r="D241" s="560"/>
      <c r="E241" s="560"/>
      <c r="F241" s="560"/>
      <c r="G241" s="560"/>
      <c r="H241" s="560"/>
      <c r="I241" s="560"/>
      <c r="J241" s="560"/>
      <c r="K241" s="560"/>
      <c r="L241" s="560"/>
      <c r="M241" s="560"/>
    </row>
    <row r="242" ht="15.75" customHeight="1">
      <c r="A242" s="560"/>
      <c r="B242" s="560"/>
      <c r="C242" s="560"/>
      <c r="D242" s="560"/>
      <c r="E242" s="560"/>
      <c r="F242" s="560"/>
      <c r="G242" s="560"/>
      <c r="H242" s="560"/>
      <c r="I242" s="560"/>
      <c r="J242" s="560"/>
      <c r="K242" s="560"/>
      <c r="L242" s="560"/>
      <c r="M242" s="560"/>
    </row>
    <row r="243" ht="15.75" customHeight="1">
      <c r="A243" s="560"/>
      <c r="B243" s="560"/>
      <c r="C243" s="560"/>
      <c r="D243" s="560"/>
      <c r="E243" s="560"/>
      <c r="F243" s="560"/>
      <c r="G243" s="560"/>
      <c r="H243" s="560"/>
      <c r="I243" s="560"/>
      <c r="J243" s="560"/>
      <c r="K243" s="560"/>
      <c r="L243" s="560"/>
      <c r="M243" s="560"/>
    </row>
    <row r="244" ht="15.75" customHeight="1">
      <c r="A244" s="560"/>
      <c r="B244" s="560"/>
      <c r="C244" s="560"/>
      <c r="D244" s="560"/>
      <c r="E244" s="560"/>
      <c r="F244" s="560"/>
      <c r="G244" s="560"/>
      <c r="H244" s="560"/>
      <c r="I244" s="560"/>
      <c r="J244" s="560"/>
      <c r="K244" s="560"/>
      <c r="L244" s="560"/>
      <c r="M244" s="560"/>
    </row>
    <row r="245" ht="15.75" customHeight="1">
      <c r="A245" s="560"/>
      <c r="B245" s="560"/>
      <c r="C245" s="560"/>
      <c r="D245" s="560"/>
      <c r="E245" s="560"/>
      <c r="F245" s="560"/>
      <c r="G245" s="560"/>
      <c r="H245" s="560"/>
      <c r="I245" s="560"/>
      <c r="J245" s="560"/>
      <c r="K245" s="560"/>
      <c r="L245" s="560"/>
      <c r="M245" s="560"/>
    </row>
    <row r="246" ht="15.75" customHeight="1">
      <c r="A246" s="560"/>
      <c r="B246" s="560"/>
      <c r="C246" s="560"/>
      <c r="D246" s="560"/>
      <c r="E246" s="560"/>
      <c r="F246" s="560"/>
      <c r="G246" s="560"/>
      <c r="H246" s="560"/>
      <c r="I246" s="560"/>
      <c r="J246" s="560"/>
      <c r="K246" s="560"/>
      <c r="L246" s="560"/>
      <c r="M246" s="560"/>
    </row>
    <row r="247" ht="15.75" customHeight="1">
      <c r="A247" s="560"/>
      <c r="B247" s="560"/>
      <c r="C247" s="560"/>
      <c r="D247" s="560"/>
      <c r="E247" s="560"/>
      <c r="F247" s="560"/>
      <c r="G247" s="560"/>
      <c r="H247" s="560"/>
      <c r="I247" s="560"/>
      <c r="J247" s="560"/>
      <c r="K247" s="560"/>
      <c r="L247" s="560"/>
      <c r="M247" s="560"/>
    </row>
    <row r="248" ht="15.75" customHeight="1">
      <c r="A248" s="560"/>
      <c r="B248" s="560"/>
      <c r="C248" s="560"/>
      <c r="D248" s="560"/>
      <c r="E248" s="560"/>
      <c r="F248" s="560"/>
      <c r="G248" s="560"/>
      <c r="H248" s="560"/>
      <c r="I248" s="560"/>
      <c r="J248" s="560"/>
      <c r="K248" s="560"/>
      <c r="L248" s="560"/>
      <c r="M248" s="560"/>
    </row>
    <row r="249" ht="15.75" customHeight="1">
      <c r="A249" s="560"/>
      <c r="B249" s="560"/>
      <c r="C249" s="560"/>
      <c r="D249" s="560"/>
      <c r="E249" s="560"/>
      <c r="F249" s="560"/>
      <c r="G249" s="560"/>
      <c r="H249" s="560"/>
      <c r="I249" s="560"/>
      <c r="J249" s="560"/>
      <c r="K249" s="560"/>
      <c r="L249" s="560"/>
      <c r="M249" s="560"/>
    </row>
    <row r="250" ht="15.75" customHeight="1">
      <c r="A250" s="560"/>
      <c r="B250" s="560"/>
      <c r="C250" s="560"/>
      <c r="D250" s="560"/>
      <c r="E250" s="560"/>
      <c r="F250" s="560"/>
      <c r="G250" s="560"/>
      <c r="H250" s="560"/>
      <c r="I250" s="560"/>
      <c r="J250" s="560"/>
      <c r="K250" s="560"/>
      <c r="L250" s="560"/>
      <c r="M250" s="560"/>
    </row>
    <row r="251" ht="15.75" customHeight="1">
      <c r="A251" s="560"/>
      <c r="B251" s="560"/>
      <c r="C251" s="560"/>
      <c r="D251" s="560"/>
      <c r="E251" s="560"/>
      <c r="F251" s="560"/>
      <c r="G251" s="560"/>
      <c r="H251" s="560"/>
      <c r="I251" s="560"/>
      <c r="J251" s="560"/>
      <c r="K251" s="560"/>
      <c r="L251" s="560"/>
      <c r="M251" s="560"/>
    </row>
    <row r="252" ht="15.75" customHeight="1">
      <c r="A252" s="560"/>
      <c r="B252" s="560"/>
      <c r="C252" s="560"/>
      <c r="D252" s="560"/>
      <c r="E252" s="560"/>
      <c r="F252" s="560"/>
      <c r="G252" s="560"/>
      <c r="H252" s="560"/>
      <c r="I252" s="560"/>
      <c r="J252" s="560"/>
      <c r="K252" s="560"/>
      <c r="L252" s="560"/>
      <c r="M252" s="560"/>
    </row>
    <row r="253" ht="15.75" customHeight="1">
      <c r="A253" s="560"/>
      <c r="B253" s="560"/>
      <c r="C253" s="560"/>
      <c r="D253" s="560"/>
      <c r="E253" s="560"/>
      <c r="F253" s="560"/>
      <c r="G253" s="560"/>
      <c r="H253" s="560"/>
      <c r="I253" s="560"/>
      <c r="J253" s="560"/>
      <c r="K253" s="560"/>
      <c r="L253" s="560"/>
      <c r="M253" s="560"/>
    </row>
    <row r="254" ht="15.75" customHeight="1">
      <c r="A254" s="560"/>
      <c r="B254" s="560"/>
      <c r="C254" s="560"/>
      <c r="D254" s="560"/>
      <c r="E254" s="560"/>
      <c r="F254" s="560"/>
      <c r="G254" s="560"/>
      <c r="H254" s="560"/>
      <c r="I254" s="560"/>
      <c r="J254" s="560"/>
      <c r="K254" s="560"/>
      <c r="L254" s="560"/>
      <c r="M254" s="560"/>
    </row>
    <row r="255" ht="15.75" customHeight="1">
      <c r="A255" s="560"/>
      <c r="B255" s="560"/>
      <c r="C255" s="560"/>
      <c r="D255" s="560"/>
      <c r="E255" s="560"/>
      <c r="F255" s="560"/>
      <c r="G255" s="560"/>
      <c r="H255" s="560"/>
      <c r="I255" s="560"/>
      <c r="J255" s="560"/>
      <c r="K255" s="560"/>
      <c r="L255" s="560"/>
      <c r="M255" s="560"/>
    </row>
    <row r="256" ht="15.75" customHeight="1">
      <c r="A256" s="560"/>
      <c r="B256" s="560"/>
      <c r="C256" s="560"/>
      <c r="D256" s="560"/>
      <c r="E256" s="560"/>
      <c r="F256" s="560"/>
      <c r="G256" s="560"/>
      <c r="H256" s="560"/>
      <c r="I256" s="560"/>
      <c r="J256" s="560"/>
      <c r="K256" s="560"/>
      <c r="L256" s="560"/>
      <c r="M256" s="560"/>
    </row>
    <row r="257" ht="15.75" customHeight="1">
      <c r="A257" s="560"/>
      <c r="B257" s="560"/>
      <c r="C257" s="560"/>
      <c r="D257" s="560"/>
      <c r="E257" s="560"/>
      <c r="F257" s="560"/>
      <c r="G257" s="560"/>
      <c r="H257" s="560"/>
      <c r="I257" s="560"/>
      <c r="J257" s="560"/>
      <c r="K257" s="560"/>
      <c r="L257" s="560"/>
      <c r="M257" s="560"/>
    </row>
    <row r="258" ht="15.75" customHeight="1">
      <c r="A258" s="560"/>
      <c r="B258" s="560"/>
      <c r="C258" s="560"/>
      <c r="D258" s="560"/>
      <c r="E258" s="560"/>
      <c r="F258" s="560"/>
      <c r="G258" s="560"/>
      <c r="H258" s="560"/>
      <c r="I258" s="560"/>
      <c r="J258" s="560"/>
      <c r="K258" s="560"/>
      <c r="L258" s="560"/>
      <c r="M258" s="560"/>
    </row>
    <row r="259" ht="15.75" customHeight="1">
      <c r="A259" s="560"/>
      <c r="B259" s="560"/>
      <c r="C259" s="560"/>
      <c r="D259" s="560"/>
      <c r="E259" s="560"/>
      <c r="F259" s="560"/>
      <c r="G259" s="560"/>
      <c r="H259" s="560"/>
      <c r="I259" s="560"/>
      <c r="J259" s="560"/>
      <c r="K259" s="560"/>
      <c r="L259" s="560"/>
      <c r="M259" s="560"/>
    </row>
    <row r="260" ht="15.75" customHeight="1">
      <c r="A260" s="560"/>
      <c r="B260" s="560"/>
      <c r="C260" s="560"/>
      <c r="D260" s="560"/>
      <c r="E260" s="560"/>
      <c r="F260" s="560"/>
      <c r="G260" s="560"/>
      <c r="H260" s="560"/>
      <c r="I260" s="560"/>
      <c r="J260" s="560"/>
      <c r="K260" s="560"/>
      <c r="L260" s="560"/>
      <c r="M260" s="560"/>
    </row>
    <row r="261" ht="15.75" customHeight="1">
      <c r="A261" s="560"/>
      <c r="B261" s="560"/>
      <c r="C261" s="560"/>
      <c r="D261" s="560"/>
      <c r="E261" s="560"/>
      <c r="F261" s="560"/>
      <c r="G261" s="560"/>
      <c r="H261" s="560"/>
      <c r="I261" s="560"/>
      <c r="J261" s="560"/>
      <c r="K261" s="560"/>
      <c r="L261" s="560"/>
      <c r="M261" s="560"/>
    </row>
    <row r="262" ht="15.75" customHeight="1">
      <c r="A262" s="560"/>
      <c r="B262" s="560"/>
      <c r="C262" s="560"/>
      <c r="D262" s="560"/>
      <c r="E262" s="560"/>
      <c r="F262" s="560"/>
      <c r="G262" s="560"/>
      <c r="H262" s="560"/>
      <c r="I262" s="560"/>
      <c r="J262" s="560"/>
      <c r="K262" s="560"/>
      <c r="L262" s="560"/>
      <c r="M262" s="560"/>
    </row>
    <row r="263" ht="15.75" customHeight="1">
      <c r="A263" s="560"/>
      <c r="B263" s="560"/>
      <c r="C263" s="560"/>
      <c r="D263" s="560"/>
      <c r="E263" s="560"/>
      <c r="F263" s="560"/>
      <c r="G263" s="560"/>
      <c r="H263" s="560"/>
      <c r="I263" s="560"/>
      <c r="J263" s="560"/>
      <c r="K263" s="560"/>
      <c r="L263" s="560"/>
      <c r="M263" s="560"/>
    </row>
    <row r="264" ht="15.75" customHeight="1">
      <c r="A264" s="560"/>
      <c r="B264" s="560"/>
      <c r="C264" s="560"/>
      <c r="D264" s="560"/>
      <c r="E264" s="560"/>
      <c r="F264" s="560"/>
      <c r="G264" s="560"/>
      <c r="H264" s="560"/>
      <c r="I264" s="560"/>
      <c r="J264" s="560"/>
      <c r="K264" s="560"/>
      <c r="L264" s="560"/>
      <c r="M264" s="560"/>
    </row>
    <row r="265" ht="15.75" customHeight="1">
      <c r="A265" s="560"/>
      <c r="B265" s="560"/>
      <c r="C265" s="560"/>
      <c r="D265" s="560"/>
      <c r="E265" s="560"/>
      <c r="F265" s="560"/>
      <c r="G265" s="560"/>
      <c r="H265" s="560"/>
      <c r="I265" s="560"/>
      <c r="J265" s="560"/>
      <c r="K265" s="560"/>
      <c r="L265" s="560"/>
      <c r="M265" s="560"/>
    </row>
    <row r="266" ht="15.75" customHeight="1">
      <c r="A266" s="560"/>
      <c r="B266" s="560"/>
      <c r="C266" s="560"/>
      <c r="D266" s="560"/>
      <c r="E266" s="560"/>
      <c r="F266" s="560"/>
      <c r="G266" s="560"/>
      <c r="H266" s="560"/>
      <c r="I266" s="560"/>
      <c r="J266" s="560"/>
      <c r="K266" s="560"/>
      <c r="L266" s="560"/>
      <c r="M266" s="560"/>
    </row>
    <row r="267" ht="15.75" customHeight="1">
      <c r="A267" s="560"/>
      <c r="B267" s="560"/>
      <c r="C267" s="560"/>
      <c r="D267" s="560"/>
      <c r="E267" s="560"/>
      <c r="F267" s="560"/>
      <c r="G267" s="560"/>
      <c r="H267" s="560"/>
      <c r="I267" s="560"/>
      <c r="J267" s="560"/>
      <c r="K267" s="560"/>
      <c r="L267" s="560"/>
      <c r="M267" s="560"/>
    </row>
    <row r="268" ht="15.75" customHeight="1">
      <c r="A268" s="560"/>
      <c r="B268" s="560"/>
      <c r="C268" s="560"/>
      <c r="D268" s="560"/>
      <c r="E268" s="560"/>
      <c r="F268" s="560"/>
      <c r="G268" s="560"/>
      <c r="H268" s="560"/>
      <c r="I268" s="560"/>
      <c r="J268" s="560"/>
      <c r="K268" s="560"/>
      <c r="L268" s="560"/>
      <c r="M268" s="560"/>
    </row>
    <row r="269" ht="15.75" customHeight="1">
      <c r="A269" s="560"/>
      <c r="B269" s="560"/>
      <c r="C269" s="560"/>
      <c r="D269" s="560"/>
      <c r="E269" s="560"/>
      <c r="F269" s="560"/>
      <c r="G269" s="560"/>
      <c r="H269" s="560"/>
      <c r="I269" s="560"/>
      <c r="J269" s="560"/>
      <c r="K269" s="560"/>
      <c r="L269" s="560"/>
      <c r="M269" s="560"/>
    </row>
    <row r="270" ht="15.75" customHeight="1">
      <c r="A270" s="560"/>
      <c r="B270" s="560"/>
      <c r="C270" s="560"/>
      <c r="D270" s="560"/>
      <c r="E270" s="560"/>
      <c r="F270" s="560"/>
      <c r="G270" s="560"/>
      <c r="H270" s="560"/>
      <c r="I270" s="560"/>
      <c r="J270" s="560"/>
      <c r="K270" s="560"/>
      <c r="L270" s="560"/>
      <c r="M270" s="560"/>
    </row>
    <row r="271" ht="15.75" customHeight="1">
      <c r="A271" s="560"/>
      <c r="B271" s="560"/>
      <c r="C271" s="560"/>
      <c r="D271" s="560"/>
      <c r="E271" s="560"/>
      <c r="F271" s="560"/>
      <c r="G271" s="560"/>
      <c r="H271" s="560"/>
      <c r="I271" s="560"/>
      <c r="J271" s="560"/>
      <c r="K271" s="560"/>
      <c r="L271" s="560"/>
      <c r="M271" s="560"/>
    </row>
    <row r="272" ht="15.75" customHeight="1">
      <c r="A272" s="560"/>
      <c r="B272" s="560"/>
      <c r="C272" s="560"/>
      <c r="D272" s="560"/>
      <c r="E272" s="560"/>
      <c r="F272" s="560"/>
      <c r="G272" s="560"/>
      <c r="H272" s="560"/>
      <c r="I272" s="560"/>
      <c r="J272" s="560"/>
      <c r="K272" s="560"/>
      <c r="L272" s="560"/>
      <c r="M272" s="560"/>
    </row>
    <row r="273" ht="15.75" customHeight="1">
      <c r="A273" s="560"/>
      <c r="B273" s="560"/>
      <c r="C273" s="560"/>
      <c r="D273" s="560"/>
      <c r="E273" s="560"/>
      <c r="F273" s="560"/>
      <c r="G273" s="560"/>
      <c r="H273" s="560"/>
      <c r="I273" s="560"/>
      <c r="J273" s="560"/>
      <c r="K273" s="560"/>
      <c r="L273" s="560"/>
      <c r="M273" s="560"/>
    </row>
    <row r="274" ht="15.75" customHeight="1">
      <c r="A274" s="560"/>
      <c r="B274" s="560"/>
      <c r="C274" s="560"/>
      <c r="D274" s="560"/>
      <c r="E274" s="560"/>
      <c r="F274" s="560"/>
      <c r="G274" s="560"/>
      <c r="H274" s="560"/>
      <c r="I274" s="560"/>
      <c r="J274" s="560"/>
      <c r="K274" s="560"/>
      <c r="L274" s="560"/>
      <c r="M274" s="560"/>
    </row>
    <row r="275" ht="15.75" customHeight="1">
      <c r="A275" s="560"/>
      <c r="B275" s="560"/>
      <c r="C275" s="560"/>
      <c r="D275" s="560"/>
      <c r="E275" s="560"/>
      <c r="F275" s="560"/>
      <c r="G275" s="560"/>
      <c r="H275" s="560"/>
      <c r="I275" s="560"/>
      <c r="J275" s="560"/>
      <c r="K275" s="560"/>
      <c r="L275" s="560"/>
      <c r="M275" s="560"/>
    </row>
    <row r="276" ht="15.75" customHeight="1">
      <c r="A276" s="560"/>
      <c r="B276" s="560"/>
      <c r="C276" s="560"/>
      <c r="D276" s="560"/>
      <c r="E276" s="560"/>
      <c r="F276" s="560"/>
      <c r="G276" s="560"/>
      <c r="H276" s="560"/>
      <c r="I276" s="560"/>
      <c r="J276" s="560"/>
      <c r="K276" s="560"/>
      <c r="L276" s="560"/>
      <c r="M276" s="560"/>
    </row>
    <row r="277" ht="15.75" customHeight="1">
      <c r="A277" s="560"/>
      <c r="B277" s="560"/>
      <c r="C277" s="560"/>
      <c r="D277" s="560"/>
      <c r="E277" s="560"/>
      <c r="F277" s="560"/>
      <c r="G277" s="560"/>
      <c r="H277" s="560"/>
      <c r="I277" s="560"/>
      <c r="J277" s="560"/>
      <c r="K277" s="560"/>
      <c r="L277" s="560"/>
      <c r="M277" s="560"/>
    </row>
    <row r="278" ht="15.75" customHeight="1">
      <c r="A278" s="560"/>
      <c r="B278" s="560"/>
      <c r="C278" s="560"/>
      <c r="D278" s="560"/>
      <c r="E278" s="560"/>
      <c r="F278" s="560"/>
      <c r="G278" s="560"/>
      <c r="H278" s="560"/>
      <c r="I278" s="560"/>
      <c r="J278" s="560"/>
      <c r="K278" s="560"/>
      <c r="L278" s="560"/>
      <c r="M278" s="560"/>
    </row>
    <row r="279" ht="15.75" customHeight="1">
      <c r="A279" s="560"/>
      <c r="B279" s="560"/>
      <c r="C279" s="560"/>
      <c r="D279" s="560"/>
      <c r="E279" s="560"/>
      <c r="F279" s="560"/>
      <c r="G279" s="560"/>
      <c r="H279" s="560"/>
      <c r="I279" s="560"/>
      <c r="J279" s="560"/>
      <c r="K279" s="560"/>
      <c r="L279" s="560"/>
      <c r="M279" s="560"/>
    </row>
    <row r="280" ht="15.75" customHeight="1">
      <c r="A280" s="560"/>
      <c r="B280" s="560"/>
      <c r="C280" s="560"/>
      <c r="D280" s="560"/>
      <c r="E280" s="560"/>
      <c r="F280" s="560"/>
      <c r="G280" s="560"/>
      <c r="H280" s="560"/>
      <c r="I280" s="560"/>
      <c r="J280" s="560"/>
      <c r="K280" s="560"/>
      <c r="L280" s="560"/>
      <c r="M280" s="560"/>
    </row>
    <row r="281" ht="15.75" customHeight="1">
      <c r="A281" s="560"/>
      <c r="B281" s="560"/>
      <c r="C281" s="560"/>
      <c r="D281" s="560"/>
      <c r="E281" s="560"/>
      <c r="F281" s="560"/>
      <c r="G281" s="560"/>
      <c r="H281" s="560"/>
      <c r="I281" s="560"/>
      <c r="J281" s="560"/>
      <c r="K281" s="560"/>
      <c r="L281" s="560"/>
      <c r="M281" s="560"/>
    </row>
    <row r="282" ht="15.75" customHeight="1">
      <c r="A282" s="560"/>
      <c r="B282" s="560"/>
      <c r="C282" s="560"/>
      <c r="D282" s="560"/>
      <c r="E282" s="560"/>
      <c r="F282" s="560"/>
      <c r="G282" s="560"/>
      <c r="H282" s="560"/>
      <c r="I282" s="560"/>
      <c r="J282" s="560"/>
      <c r="K282" s="560"/>
      <c r="L282" s="560"/>
      <c r="M282" s="560"/>
    </row>
    <row r="283" ht="15.75" customHeight="1">
      <c r="A283" s="560"/>
      <c r="B283" s="560"/>
      <c r="C283" s="560"/>
      <c r="D283" s="560"/>
      <c r="E283" s="560"/>
      <c r="F283" s="560"/>
      <c r="G283" s="560"/>
      <c r="H283" s="560"/>
      <c r="I283" s="560"/>
      <c r="J283" s="560"/>
      <c r="K283" s="560"/>
      <c r="L283" s="560"/>
      <c r="M283" s="560"/>
    </row>
    <row r="284" ht="15.75" customHeight="1">
      <c r="A284" s="560"/>
      <c r="B284" s="560"/>
      <c r="C284" s="560"/>
      <c r="D284" s="560"/>
      <c r="E284" s="560"/>
      <c r="F284" s="560"/>
      <c r="G284" s="560"/>
      <c r="H284" s="560"/>
      <c r="I284" s="560"/>
      <c r="J284" s="560"/>
      <c r="K284" s="560"/>
      <c r="L284" s="560"/>
      <c r="M284" s="560"/>
    </row>
    <row r="285" ht="15.75" customHeight="1">
      <c r="A285" s="560"/>
      <c r="B285" s="560"/>
      <c r="C285" s="560"/>
      <c r="D285" s="560"/>
      <c r="E285" s="560"/>
      <c r="F285" s="560"/>
      <c r="G285" s="560"/>
      <c r="H285" s="560"/>
      <c r="I285" s="560"/>
      <c r="J285" s="560"/>
      <c r="K285" s="560"/>
      <c r="L285" s="560"/>
      <c r="M285" s="560"/>
    </row>
    <row r="286" ht="15.75" customHeight="1">
      <c r="A286" s="560"/>
      <c r="B286" s="560"/>
      <c r="C286" s="560"/>
      <c r="D286" s="560"/>
      <c r="E286" s="560"/>
      <c r="F286" s="560"/>
      <c r="G286" s="560"/>
      <c r="H286" s="560"/>
      <c r="I286" s="560"/>
      <c r="J286" s="560"/>
      <c r="K286" s="560"/>
      <c r="L286" s="560"/>
      <c r="M286" s="560"/>
    </row>
    <row r="287" ht="15.75" customHeight="1">
      <c r="A287" s="560"/>
      <c r="B287" s="560"/>
      <c r="C287" s="560"/>
      <c r="D287" s="560"/>
      <c r="E287" s="560"/>
      <c r="F287" s="560"/>
      <c r="G287" s="560"/>
      <c r="H287" s="560"/>
      <c r="I287" s="560"/>
      <c r="J287" s="560"/>
      <c r="K287" s="560"/>
      <c r="L287" s="560"/>
      <c r="M287" s="560"/>
    </row>
    <row r="288" ht="15.75" customHeight="1">
      <c r="A288" s="560"/>
      <c r="B288" s="560"/>
      <c r="C288" s="560"/>
      <c r="D288" s="560"/>
      <c r="E288" s="560"/>
      <c r="F288" s="560"/>
      <c r="G288" s="560"/>
      <c r="H288" s="560"/>
      <c r="I288" s="560"/>
      <c r="J288" s="560"/>
      <c r="K288" s="560"/>
      <c r="L288" s="560"/>
      <c r="M288" s="560"/>
    </row>
    <row r="289" ht="15.75" customHeight="1">
      <c r="A289" s="560"/>
      <c r="B289" s="560"/>
      <c r="C289" s="560"/>
      <c r="D289" s="560"/>
      <c r="E289" s="560"/>
      <c r="F289" s="560"/>
      <c r="G289" s="560"/>
      <c r="H289" s="560"/>
      <c r="I289" s="560"/>
      <c r="J289" s="560"/>
      <c r="K289" s="560"/>
      <c r="L289" s="560"/>
      <c r="M289" s="560"/>
    </row>
    <row r="290" ht="15.75" customHeight="1">
      <c r="A290" s="560"/>
      <c r="B290" s="560"/>
      <c r="C290" s="560"/>
      <c r="D290" s="560"/>
      <c r="E290" s="560"/>
      <c r="F290" s="560"/>
      <c r="G290" s="560"/>
      <c r="H290" s="560"/>
      <c r="I290" s="560"/>
      <c r="J290" s="560"/>
      <c r="K290" s="560"/>
      <c r="L290" s="560"/>
      <c r="M290" s="560"/>
    </row>
    <row r="291" ht="15.75" customHeight="1">
      <c r="A291" s="560"/>
      <c r="B291" s="560"/>
      <c r="C291" s="560"/>
      <c r="D291" s="560"/>
      <c r="E291" s="560"/>
      <c r="F291" s="560"/>
      <c r="G291" s="560"/>
      <c r="H291" s="560"/>
      <c r="I291" s="560"/>
      <c r="J291" s="560"/>
      <c r="K291" s="560"/>
      <c r="L291" s="560"/>
      <c r="M291" s="560"/>
    </row>
    <row r="292" ht="15.75" customHeight="1">
      <c r="A292" s="560"/>
      <c r="B292" s="560"/>
      <c r="C292" s="560"/>
      <c r="D292" s="560"/>
      <c r="E292" s="560"/>
      <c r="F292" s="560"/>
      <c r="G292" s="560"/>
      <c r="H292" s="560"/>
      <c r="I292" s="560"/>
      <c r="J292" s="560"/>
      <c r="K292" s="560"/>
      <c r="L292" s="560"/>
      <c r="M292" s="560"/>
    </row>
    <row r="293" ht="15.75" customHeight="1">
      <c r="A293" s="560"/>
      <c r="B293" s="560"/>
      <c r="C293" s="560"/>
      <c r="D293" s="560"/>
      <c r="E293" s="560"/>
      <c r="F293" s="560"/>
      <c r="G293" s="560"/>
      <c r="H293" s="560"/>
      <c r="I293" s="560"/>
      <c r="J293" s="560"/>
      <c r="K293" s="560"/>
      <c r="L293" s="560"/>
      <c r="M293" s="560"/>
    </row>
    <row r="294" ht="15.75" customHeight="1">
      <c r="A294" s="560"/>
      <c r="B294" s="560"/>
      <c r="C294" s="560"/>
      <c r="D294" s="560"/>
      <c r="E294" s="560"/>
      <c r="F294" s="560"/>
      <c r="G294" s="560"/>
      <c r="H294" s="560"/>
      <c r="I294" s="560"/>
      <c r="J294" s="560"/>
      <c r="K294" s="560"/>
      <c r="L294" s="560"/>
      <c r="M294" s="560"/>
    </row>
    <row r="295" ht="15.75" customHeight="1">
      <c r="A295" s="560"/>
      <c r="B295" s="560"/>
      <c r="C295" s="560"/>
      <c r="D295" s="560"/>
      <c r="E295" s="560"/>
      <c r="F295" s="560"/>
      <c r="G295" s="560"/>
      <c r="H295" s="560"/>
      <c r="I295" s="560"/>
      <c r="J295" s="560"/>
      <c r="K295" s="560"/>
      <c r="L295" s="560"/>
      <c r="M295" s="560"/>
    </row>
    <row r="296" ht="15.75" customHeight="1">
      <c r="A296" s="560"/>
      <c r="B296" s="560"/>
      <c r="C296" s="560"/>
      <c r="D296" s="560"/>
      <c r="E296" s="560"/>
      <c r="F296" s="560"/>
      <c r="G296" s="560"/>
      <c r="H296" s="560"/>
      <c r="I296" s="560"/>
      <c r="J296" s="560"/>
      <c r="K296" s="560"/>
      <c r="L296" s="560"/>
      <c r="M296" s="560"/>
    </row>
    <row r="297" ht="15.75" customHeight="1">
      <c r="A297" s="560"/>
      <c r="B297" s="560"/>
      <c r="C297" s="560"/>
      <c r="D297" s="560"/>
      <c r="E297" s="560"/>
      <c r="F297" s="560"/>
      <c r="G297" s="560"/>
      <c r="H297" s="560"/>
      <c r="I297" s="560"/>
      <c r="J297" s="560"/>
      <c r="K297" s="560"/>
      <c r="L297" s="560"/>
      <c r="M297" s="560"/>
    </row>
    <row r="298" ht="15.75" customHeight="1">
      <c r="A298" s="560"/>
      <c r="B298" s="560"/>
      <c r="C298" s="560"/>
      <c r="D298" s="560"/>
      <c r="E298" s="560"/>
      <c r="F298" s="560"/>
      <c r="G298" s="560"/>
      <c r="H298" s="560"/>
      <c r="I298" s="560"/>
      <c r="J298" s="560"/>
      <c r="K298" s="560"/>
      <c r="L298" s="560"/>
      <c r="M298" s="560"/>
    </row>
    <row r="299" ht="15.75" customHeight="1">
      <c r="A299" s="560"/>
      <c r="B299" s="560"/>
      <c r="C299" s="560"/>
      <c r="D299" s="560"/>
      <c r="E299" s="560"/>
      <c r="F299" s="560"/>
      <c r="G299" s="560"/>
      <c r="H299" s="560"/>
      <c r="I299" s="560"/>
      <c r="J299" s="560"/>
      <c r="K299" s="560"/>
      <c r="L299" s="560"/>
      <c r="M299" s="560"/>
    </row>
    <row r="300" ht="15.75" customHeight="1">
      <c r="A300" s="560"/>
      <c r="B300" s="560"/>
      <c r="C300" s="560"/>
      <c r="D300" s="560"/>
      <c r="E300" s="560"/>
      <c r="F300" s="560"/>
      <c r="G300" s="560"/>
      <c r="H300" s="560"/>
      <c r="I300" s="560"/>
      <c r="J300" s="560"/>
      <c r="K300" s="560"/>
      <c r="L300" s="560"/>
      <c r="M300" s="560"/>
    </row>
    <row r="301" ht="15.75" customHeight="1">
      <c r="A301" s="560"/>
      <c r="B301" s="560"/>
      <c r="C301" s="560"/>
      <c r="D301" s="560"/>
      <c r="E301" s="560"/>
      <c r="F301" s="560"/>
      <c r="G301" s="560"/>
      <c r="H301" s="560"/>
      <c r="I301" s="560"/>
      <c r="J301" s="560"/>
      <c r="K301" s="560"/>
      <c r="L301" s="560"/>
      <c r="M301" s="560"/>
    </row>
    <row r="302" ht="15.75" customHeight="1">
      <c r="A302" s="560"/>
      <c r="B302" s="560"/>
      <c r="C302" s="560"/>
      <c r="D302" s="560"/>
      <c r="E302" s="560"/>
      <c r="F302" s="560"/>
      <c r="G302" s="560"/>
      <c r="H302" s="560"/>
      <c r="I302" s="560"/>
      <c r="J302" s="560"/>
      <c r="K302" s="560"/>
      <c r="L302" s="560"/>
      <c r="M302" s="560"/>
    </row>
    <row r="303" ht="15.75" customHeight="1">
      <c r="A303" s="560"/>
      <c r="B303" s="560"/>
      <c r="C303" s="560"/>
      <c r="D303" s="560"/>
      <c r="E303" s="560"/>
      <c r="F303" s="560"/>
      <c r="G303" s="560"/>
      <c r="H303" s="560"/>
      <c r="I303" s="560"/>
      <c r="J303" s="560"/>
      <c r="K303" s="560"/>
      <c r="L303" s="560"/>
      <c r="M303" s="560"/>
    </row>
    <row r="304" ht="15.75" customHeight="1">
      <c r="A304" s="560"/>
      <c r="B304" s="560"/>
      <c r="C304" s="560"/>
      <c r="D304" s="560"/>
      <c r="E304" s="560"/>
      <c r="F304" s="560"/>
      <c r="G304" s="560"/>
      <c r="H304" s="560"/>
      <c r="I304" s="560"/>
      <c r="J304" s="560"/>
      <c r="K304" s="560"/>
      <c r="L304" s="560"/>
      <c r="M304" s="560"/>
    </row>
    <row r="305" ht="15.75" customHeight="1">
      <c r="A305" s="560"/>
      <c r="B305" s="560"/>
      <c r="C305" s="560"/>
      <c r="D305" s="560"/>
      <c r="E305" s="560"/>
      <c r="F305" s="560"/>
      <c r="G305" s="560"/>
      <c r="H305" s="560"/>
      <c r="I305" s="560"/>
      <c r="J305" s="560"/>
      <c r="K305" s="560"/>
      <c r="L305" s="560"/>
      <c r="M305" s="560"/>
    </row>
    <row r="306" ht="15.75" customHeight="1">
      <c r="A306" s="560"/>
      <c r="B306" s="560"/>
      <c r="C306" s="560"/>
      <c r="D306" s="560"/>
      <c r="E306" s="560"/>
      <c r="F306" s="560"/>
      <c r="G306" s="560"/>
      <c r="H306" s="560"/>
      <c r="I306" s="560"/>
      <c r="J306" s="560"/>
      <c r="K306" s="560"/>
      <c r="L306" s="560"/>
      <c r="M306" s="560"/>
    </row>
    <row r="307" ht="15.75" customHeight="1">
      <c r="A307" s="560"/>
      <c r="B307" s="560"/>
      <c r="C307" s="560"/>
      <c r="D307" s="560"/>
      <c r="E307" s="560"/>
      <c r="F307" s="560"/>
      <c r="G307" s="560"/>
      <c r="H307" s="560"/>
      <c r="I307" s="560"/>
      <c r="J307" s="560"/>
      <c r="K307" s="560"/>
      <c r="L307" s="560"/>
      <c r="M307" s="560"/>
    </row>
    <row r="308" ht="15.75" customHeight="1">
      <c r="A308" s="560"/>
      <c r="B308" s="560"/>
      <c r="C308" s="560"/>
      <c r="D308" s="560"/>
      <c r="E308" s="560"/>
      <c r="F308" s="560"/>
      <c r="G308" s="560"/>
      <c r="H308" s="560"/>
      <c r="I308" s="560"/>
      <c r="J308" s="560"/>
      <c r="K308" s="560"/>
      <c r="L308" s="560"/>
      <c r="M308" s="560"/>
    </row>
    <row r="309" ht="15.75" customHeight="1">
      <c r="A309" s="560"/>
      <c r="B309" s="560"/>
      <c r="C309" s="560"/>
      <c r="D309" s="560"/>
      <c r="E309" s="560"/>
      <c r="F309" s="560"/>
      <c r="G309" s="560"/>
      <c r="H309" s="560"/>
      <c r="I309" s="560"/>
      <c r="J309" s="560"/>
      <c r="K309" s="560"/>
      <c r="L309" s="560"/>
      <c r="M309" s="560"/>
    </row>
    <row r="310" ht="15.75" customHeight="1">
      <c r="A310" s="560"/>
      <c r="B310" s="560"/>
      <c r="C310" s="560"/>
      <c r="D310" s="560"/>
      <c r="E310" s="560"/>
      <c r="F310" s="560"/>
      <c r="G310" s="560"/>
      <c r="H310" s="560"/>
      <c r="I310" s="560"/>
      <c r="J310" s="560"/>
      <c r="K310" s="560"/>
      <c r="L310" s="560"/>
      <c r="M310" s="560"/>
    </row>
    <row r="311" ht="15.75" customHeight="1">
      <c r="A311" s="560"/>
      <c r="B311" s="560"/>
      <c r="C311" s="560"/>
      <c r="D311" s="560"/>
      <c r="E311" s="560"/>
      <c r="F311" s="560"/>
      <c r="G311" s="560"/>
      <c r="H311" s="560"/>
      <c r="I311" s="560"/>
      <c r="J311" s="560"/>
      <c r="K311" s="560"/>
      <c r="L311" s="560"/>
      <c r="M311" s="560"/>
    </row>
    <row r="312" ht="15.75" customHeight="1">
      <c r="A312" s="560"/>
      <c r="B312" s="560"/>
      <c r="C312" s="560"/>
      <c r="D312" s="560"/>
      <c r="E312" s="560"/>
      <c r="F312" s="560"/>
      <c r="G312" s="560"/>
      <c r="H312" s="560"/>
      <c r="I312" s="560"/>
      <c r="J312" s="560"/>
      <c r="K312" s="560"/>
      <c r="L312" s="560"/>
      <c r="M312" s="560"/>
    </row>
    <row r="313" ht="15.75" customHeight="1">
      <c r="A313" s="560"/>
      <c r="B313" s="560"/>
      <c r="C313" s="560"/>
      <c r="D313" s="560"/>
      <c r="E313" s="560"/>
      <c r="F313" s="560"/>
      <c r="G313" s="560"/>
      <c r="H313" s="560"/>
      <c r="I313" s="560"/>
      <c r="J313" s="560"/>
      <c r="K313" s="560"/>
      <c r="L313" s="560"/>
      <c r="M313" s="560"/>
    </row>
    <row r="314" ht="15.75" customHeight="1">
      <c r="A314" s="560"/>
      <c r="B314" s="560"/>
      <c r="C314" s="560"/>
      <c r="D314" s="560"/>
      <c r="E314" s="560"/>
      <c r="F314" s="560"/>
      <c r="G314" s="560"/>
      <c r="H314" s="560"/>
      <c r="I314" s="560"/>
      <c r="J314" s="560"/>
      <c r="K314" s="560"/>
      <c r="L314" s="560"/>
      <c r="M314" s="560"/>
    </row>
    <row r="315" ht="15.75" customHeight="1">
      <c r="A315" s="560"/>
      <c r="B315" s="560"/>
      <c r="C315" s="560"/>
      <c r="D315" s="560"/>
      <c r="E315" s="560"/>
      <c r="F315" s="560"/>
      <c r="G315" s="560"/>
      <c r="H315" s="560"/>
      <c r="I315" s="560"/>
      <c r="J315" s="560"/>
      <c r="K315" s="560"/>
      <c r="L315" s="560"/>
      <c r="M315" s="560"/>
    </row>
    <row r="316" ht="15.75" customHeight="1">
      <c r="A316" s="560"/>
      <c r="B316" s="560"/>
      <c r="C316" s="560"/>
      <c r="D316" s="560"/>
      <c r="E316" s="560"/>
      <c r="F316" s="560"/>
      <c r="G316" s="560"/>
      <c r="H316" s="560"/>
      <c r="I316" s="560"/>
      <c r="J316" s="560"/>
      <c r="K316" s="560"/>
      <c r="L316" s="560"/>
      <c r="M316" s="560"/>
    </row>
    <row r="317" ht="15.75" customHeight="1">
      <c r="A317" s="560"/>
      <c r="B317" s="560"/>
      <c r="C317" s="560"/>
      <c r="D317" s="560"/>
      <c r="E317" s="560"/>
      <c r="F317" s="560"/>
      <c r="G317" s="560"/>
      <c r="H317" s="560"/>
      <c r="I317" s="560"/>
      <c r="J317" s="560"/>
      <c r="K317" s="560"/>
      <c r="L317" s="560"/>
      <c r="M317" s="560"/>
    </row>
    <row r="318" ht="15.75" customHeight="1">
      <c r="A318" s="560"/>
      <c r="B318" s="560"/>
      <c r="C318" s="560"/>
      <c r="D318" s="560"/>
      <c r="E318" s="560"/>
      <c r="F318" s="560"/>
      <c r="G318" s="560"/>
      <c r="H318" s="560"/>
      <c r="I318" s="560"/>
      <c r="J318" s="560"/>
      <c r="K318" s="560"/>
      <c r="L318" s="560"/>
      <c r="M318" s="560"/>
    </row>
    <row r="319" ht="15.75" customHeight="1">
      <c r="A319" s="560"/>
      <c r="B319" s="560"/>
      <c r="C319" s="560"/>
      <c r="D319" s="560"/>
      <c r="E319" s="560"/>
      <c r="F319" s="560"/>
      <c r="G319" s="560"/>
      <c r="H319" s="560"/>
      <c r="I319" s="560"/>
      <c r="J319" s="560"/>
      <c r="K319" s="560"/>
      <c r="L319" s="560"/>
      <c r="M319" s="560"/>
    </row>
    <row r="320" ht="15.75" customHeight="1">
      <c r="A320" s="560"/>
      <c r="B320" s="560"/>
      <c r="C320" s="560"/>
      <c r="D320" s="560"/>
      <c r="E320" s="560"/>
      <c r="F320" s="560"/>
      <c r="G320" s="560"/>
      <c r="H320" s="560"/>
      <c r="I320" s="560"/>
      <c r="J320" s="560"/>
      <c r="K320" s="560"/>
      <c r="L320" s="560"/>
      <c r="M320" s="560"/>
    </row>
    <row r="321" ht="15.75" customHeight="1">
      <c r="A321" s="560"/>
      <c r="B321" s="560"/>
      <c r="C321" s="560"/>
      <c r="D321" s="560"/>
      <c r="E321" s="560"/>
      <c r="F321" s="560"/>
      <c r="G321" s="560"/>
      <c r="H321" s="560"/>
      <c r="I321" s="560"/>
      <c r="J321" s="560"/>
      <c r="K321" s="560"/>
      <c r="L321" s="560"/>
      <c r="M321" s="560"/>
    </row>
    <row r="322" ht="15.75" customHeight="1">
      <c r="A322" s="560"/>
      <c r="B322" s="560"/>
      <c r="C322" s="560"/>
      <c r="D322" s="560"/>
      <c r="E322" s="560"/>
      <c r="F322" s="560"/>
      <c r="G322" s="560"/>
      <c r="H322" s="560"/>
      <c r="I322" s="560"/>
      <c r="J322" s="560"/>
      <c r="K322" s="560"/>
      <c r="L322" s="560"/>
      <c r="M322" s="560"/>
    </row>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666"/>
    <outlinePr summaryBelow="0" summaryRight="0"/>
  </sheetPr>
  <sheetViews>
    <sheetView workbookViewId="0"/>
  </sheetViews>
  <sheetFormatPr customHeight="1" defaultColWidth="14.43" defaultRowHeight="15.0"/>
  <cols>
    <col customWidth="1" min="1" max="1" width="19.43"/>
    <col customWidth="1" min="2" max="2" width="54.57"/>
    <col customWidth="1" min="3" max="3" width="21.14"/>
    <col customWidth="1" min="4" max="5" width="19.43"/>
    <col customWidth="1" min="6" max="6" width="14.43"/>
  </cols>
  <sheetData>
    <row r="1" ht="42.0" customHeight="1">
      <c r="A1" s="612" t="s">
        <v>654</v>
      </c>
      <c r="B1" s="614"/>
      <c r="C1" s="614"/>
      <c r="D1" s="615" t="s">
        <v>655</v>
      </c>
      <c r="E1" s="617">
        <f>E44</f>
        <v>195411.47</v>
      </c>
    </row>
    <row r="2" ht="21.75" customHeight="1">
      <c r="A2" s="619"/>
      <c r="B2" s="620"/>
      <c r="C2" s="620"/>
      <c r="D2" s="620"/>
      <c r="E2" s="622"/>
    </row>
    <row r="3" ht="15.75" customHeight="1">
      <c r="A3" s="624" t="s">
        <v>658</v>
      </c>
      <c r="B3" s="624" t="s">
        <v>375</v>
      </c>
      <c r="C3" s="624" t="s">
        <v>660</v>
      </c>
      <c r="D3" s="624" t="s">
        <v>661</v>
      </c>
      <c r="E3" s="624" t="s">
        <v>662</v>
      </c>
    </row>
    <row r="4" ht="15.75" customHeight="1">
      <c r="A4" s="268" t="s">
        <v>664</v>
      </c>
      <c r="B4" s="630" t="s">
        <v>665</v>
      </c>
      <c r="C4" s="268" t="s">
        <v>666</v>
      </c>
      <c r="D4" s="268" t="s">
        <v>668</v>
      </c>
      <c r="E4" s="632">
        <v>6000.0</v>
      </c>
    </row>
    <row r="5" ht="15.75" customHeight="1">
      <c r="A5" s="268" t="s">
        <v>664</v>
      </c>
      <c r="B5" s="268" t="s">
        <v>669</v>
      </c>
      <c r="C5" s="268" t="s">
        <v>670</v>
      </c>
      <c r="D5" s="268" t="s">
        <v>668</v>
      </c>
      <c r="E5" s="632">
        <v>600.0</v>
      </c>
    </row>
    <row r="6" ht="15.75" customHeight="1">
      <c r="A6" s="268" t="s">
        <v>664</v>
      </c>
      <c r="B6" s="268" t="s">
        <v>672</v>
      </c>
      <c r="C6" s="268" t="s">
        <v>673</v>
      </c>
      <c r="D6" s="268" t="s">
        <v>674</v>
      </c>
      <c r="E6" s="632">
        <v>1500.0</v>
      </c>
    </row>
    <row r="7" ht="15.75" customHeight="1">
      <c r="A7" s="268" t="s">
        <v>664</v>
      </c>
      <c r="B7" s="268" t="s">
        <v>675</v>
      </c>
      <c r="C7" s="268" t="s">
        <v>676</v>
      </c>
      <c r="D7" s="268" t="s">
        <v>677</v>
      </c>
      <c r="E7" s="632">
        <v>3500.0</v>
      </c>
    </row>
    <row r="8" ht="15.75" customHeight="1">
      <c r="A8" s="268" t="s">
        <v>664</v>
      </c>
      <c r="B8" s="268" t="s">
        <v>680</v>
      </c>
      <c r="C8" s="268" t="s">
        <v>681</v>
      </c>
      <c r="D8" s="268" t="s">
        <v>674</v>
      </c>
      <c r="E8" s="632">
        <v>105.0</v>
      </c>
    </row>
    <row r="9" ht="15.75" customHeight="1">
      <c r="A9" s="268" t="s">
        <v>682</v>
      </c>
      <c r="B9" s="268" t="s">
        <v>683</v>
      </c>
      <c r="C9" s="268" t="s">
        <v>684</v>
      </c>
      <c r="D9" s="268" t="s">
        <v>668</v>
      </c>
      <c r="E9" s="632">
        <v>2000.0</v>
      </c>
    </row>
    <row r="10" ht="15.75" customHeight="1">
      <c r="A10" s="268" t="s">
        <v>682</v>
      </c>
      <c r="B10" s="268" t="s">
        <v>686</v>
      </c>
      <c r="C10" s="268" t="s">
        <v>687</v>
      </c>
      <c r="D10" s="268" t="s">
        <v>688</v>
      </c>
      <c r="E10" s="632">
        <v>5000.0</v>
      </c>
    </row>
    <row r="11" ht="15.75" customHeight="1">
      <c r="A11" s="268" t="s">
        <v>682</v>
      </c>
      <c r="B11" s="268" t="s">
        <v>689</v>
      </c>
      <c r="C11" s="268" t="s">
        <v>684</v>
      </c>
      <c r="D11" s="268" t="s">
        <v>668</v>
      </c>
      <c r="E11" s="632">
        <v>500.0</v>
      </c>
    </row>
    <row r="12" ht="15.75" customHeight="1">
      <c r="A12" s="268" t="s">
        <v>682</v>
      </c>
      <c r="B12" s="268" t="s">
        <v>690</v>
      </c>
      <c r="C12" s="268" t="s">
        <v>684</v>
      </c>
      <c r="D12" s="268" t="s">
        <v>668</v>
      </c>
      <c r="E12" s="632">
        <v>1000.0</v>
      </c>
    </row>
    <row r="13" ht="15.75" customHeight="1">
      <c r="A13" s="268" t="s">
        <v>682</v>
      </c>
      <c r="B13" s="268" t="s">
        <v>692</v>
      </c>
      <c r="C13" s="268" t="s">
        <v>693</v>
      </c>
      <c r="D13" s="268" t="s">
        <v>694</v>
      </c>
      <c r="E13" s="632">
        <v>3000.0</v>
      </c>
    </row>
    <row r="14" ht="15.75" customHeight="1">
      <c r="A14" s="268"/>
      <c r="B14" s="268"/>
      <c r="C14" s="268" t="s">
        <v>696</v>
      </c>
      <c r="D14" s="268" t="s">
        <v>696</v>
      </c>
      <c r="E14" s="632">
        <v>2153.0</v>
      </c>
    </row>
    <row r="15" ht="15.75" customHeight="1">
      <c r="A15" s="268" t="s">
        <v>697</v>
      </c>
      <c r="B15" s="268" t="s">
        <v>698</v>
      </c>
      <c r="C15" s="268" t="s">
        <v>699</v>
      </c>
      <c r="D15" s="268" t="s">
        <v>700</v>
      </c>
      <c r="E15" s="632">
        <v>2646.0</v>
      </c>
    </row>
    <row r="16" ht="15.75" customHeight="1">
      <c r="A16" s="268" t="s">
        <v>697</v>
      </c>
      <c r="B16" s="268" t="s">
        <v>698</v>
      </c>
      <c r="C16" s="268" t="s">
        <v>701</v>
      </c>
      <c r="D16" s="268" t="s">
        <v>702</v>
      </c>
      <c r="E16" s="632">
        <v>4629.47</v>
      </c>
    </row>
    <row r="17" ht="15.75" customHeight="1">
      <c r="A17" s="268" t="s">
        <v>697</v>
      </c>
      <c r="B17" s="268" t="s">
        <v>698</v>
      </c>
      <c r="C17" s="268" t="s">
        <v>704</v>
      </c>
      <c r="D17" s="268" t="s">
        <v>668</v>
      </c>
      <c r="E17" s="632">
        <v>625.0</v>
      </c>
    </row>
    <row r="18" ht="15.75" customHeight="1">
      <c r="A18" s="268" t="s">
        <v>697</v>
      </c>
      <c r="B18" s="268" t="s">
        <v>698</v>
      </c>
      <c r="C18" s="268" t="s">
        <v>705</v>
      </c>
      <c r="D18" s="268" t="s">
        <v>668</v>
      </c>
      <c r="E18" s="632">
        <v>22050.0</v>
      </c>
    </row>
    <row r="19" ht="15.75" customHeight="1">
      <c r="A19" s="268" t="s">
        <v>697</v>
      </c>
      <c r="B19" s="268" t="s">
        <v>311</v>
      </c>
      <c r="C19" s="268" t="s">
        <v>706</v>
      </c>
      <c r="D19" s="268" t="s">
        <v>707</v>
      </c>
      <c r="E19" s="632">
        <v>10800.0</v>
      </c>
    </row>
    <row r="20" ht="15.75" customHeight="1">
      <c r="A20" s="268" t="s">
        <v>697</v>
      </c>
      <c r="B20" s="268" t="s">
        <v>698</v>
      </c>
      <c r="C20" s="268" t="s">
        <v>708</v>
      </c>
      <c r="D20" s="268" t="s">
        <v>709</v>
      </c>
      <c r="E20" s="632">
        <v>15080.0</v>
      </c>
    </row>
    <row r="21" ht="15.75" customHeight="1">
      <c r="A21" s="268" t="s">
        <v>697</v>
      </c>
      <c r="B21" s="268" t="s">
        <v>698</v>
      </c>
      <c r="C21" s="268" t="s">
        <v>710</v>
      </c>
      <c r="D21" s="268" t="s">
        <v>711</v>
      </c>
      <c r="E21" s="632">
        <v>3000.0</v>
      </c>
    </row>
    <row r="22" ht="15.75" customHeight="1">
      <c r="A22" s="268" t="s">
        <v>697</v>
      </c>
      <c r="B22" s="268" t="s">
        <v>698</v>
      </c>
      <c r="C22" s="268" t="s">
        <v>712</v>
      </c>
      <c r="D22" s="268" t="s">
        <v>712</v>
      </c>
      <c r="E22" s="632">
        <v>4000.0</v>
      </c>
    </row>
    <row r="23" ht="15.75" customHeight="1">
      <c r="A23" s="268" t="s">
        <v>697</v>
      </c>
      <c r="B23" s="268" t="s">
        <v>311</v>
      </c>
      <c r="C23" s="268" t="s">
        <v>713</v>
      </c>
      <c r="D23" s="268" t="s">
        <v>714</v>
      </c>
      <c r="E23" s="632">
        <v>3000.0</v>
      </c>
    </row>
    <row r="24" ht="15.75" customHeight="1">
      <c r="A24" s="268" t="s">
        <v>697</v>
      </c>
      <c r="B24" s="268" t="s">
        <v>698</v>
      </c>
      <c r="C24" s="268" t="s">
        <v>716</v>
      </c>
      <c r="D24" s="268" t="s">
        <v>717</v>
      </c>
      <c r="E24" s="632">
        <v>2320.0</v>
      </c>
    </row>
    <row r="25" ht="15.75" customHeight="1">
      <c r="A25" s="268" t="s">
        <v>697</v>
      </c>
      <c r="B25" s="268" t="s">
        <v>698</v>
      </c>
      <c r="C25" s="268" t="s">
        <v>718</v>
      </c>
      <c r="D25" s="268" t="s">
        <v>719</v>
      </c>
      <c r="E25" s="632">
        <v>5775.0</v>
      </c>
    </row>
    <row r="26" ht="15.75" customHeight="1">
      <c r="A26" s="268" t="s">
        <v>697</v>
      </c>
      <c r="B26" s="268" t="s">
        <v>698</v>
      </c>
      <c r="C26" s="268" t="s">
        <v>720</v>
      </c>
      <c r="D26" s="268" t="s">
        <v>720</v>
      </c>
      <c r="E26" s="632">
        <v>4500.0</v>
      </c>
    </row>
    <row r="27" ht="15.75" customHeight="1">
      <c r="A27" s="268" t="s">
        <v>697</v>
      </c>
      <c r="B27" s="268" t="s">
        <v>698</v>
      </c>
      <c r="C27" s="268" t="s">
        <v>721</v>
      </c>
      <c r="D27" s="268" t="s">
        <v>722</v>
      </c>
      <c r="E27" s="632">
        <v>4800.0</v>
      </c>
    </row>
    <row r="28" ht="15.75" customHeight="1">
      <c r="A28" s="268" t="s">
        <v>697</v>
      </c>
      <c r="B28" s="268" t="s">
        <v>698</v>
      </c>
      <c r="C28" s="268" t="s">
        <v>723</v>
      </c>
      <c r="D28" s="268" t="s">
        <v>722</v>
      </c>
      <c r="E28" s="632">
        <v>3840.0</v>
      </c>
    </row>
    <row r="29" ht="15.75" customHeight="1">
      <c r="A29" s="268" t="s">
        <v>697</v>
      </c>
      <c r="B29" s="268" t="s">
        <v>311</v>
      </c>
      <c r="C29" s="268" t="s">
        <v>725</v>
      </c>
      <c r="D29" s="268" t="s">
        <v>726</v>
      </c>
      <c r="E29" s="632">
        <v>6300.0</v>
      </c>
    </row>
    <row r="30" ht="16.5" customHeight="1">
      <c r="A30" s="268" t="s">
        <v>697</v>
      </c>
      <c r="B30" s="268" t="s">
        <v>698</v>
      </c>
      <c r="C30" s="268" t="s">
        <v>728</v>
      </c>
      <c r="D30" s="268" t="s">
        <v>729</v>
      </c>
      <c r="E30" s="632">
        <v>12000.0</v>
      </c>
    </row>
    <row r="31" ht="16.5" customHeight="1">
      <c r="A31" s="268" t="s">
        <v>697</v>
      </c>
      <c r="B31" s="268" t="s">
        <v>698</v>
      </c>
      <c r="C31" s="268" t="s">
        <v>730</v>
      </c>
      <c r="D31" s="268" t="s">
        <v>729</v>
      </c>
      <c r="E31" s="632">
        <v>14300.0</v>
      </c>
    </row>
    <row r="32" ht="16.5" customHeight="1">
      <c r="A32" s="268" t="s">
        <v>697</v>
      </c>
      <c r="B32" s="268" t="s">
        <v>698</v>
      </c>
      <c r="C32" s="268" t="s">
        <v>731</v>
      </c>
      <c r="D32" s="268" t="s">
        <v>729</v>
      </c>
      <c r="E32" s="632">
        <v>25836.0</v>
      </c>
    </row>
    <row r="33" ht="16.5" customHeight="1">
      <c r="A33" s="268" t="s">
        <v>697</v>
      </c>
      <c r="B33" s="268" t="s">
        <v>311</v>
      </c>
      <c r="C33" s="268" t="s">
        <v>733</v>
      </c>
      <c r="D33" s="268" t="s">
        <v>734</v>
      </c>
      <c r="E33" s="632">
        <v>10000.0</v>
      </c>
    </row>
    <row r="34" ht="15.75" customHeight="1">
      <c r="A34" s="268" t="s">
        <v>697</v>
      </c>
      <c r="B34" s="268" t="s">
        <v>698</v>
      </c>
      <c r="C34" s="268" t="s">
        <v>735</v>
      </c>
      <c r="D34" s="268" t="s">
        <v>736</v>
      </c>
      <c r="E34" s="632">
        <v>4001.0</v>
      </c>
    </row>
    <row r="35" ht="15.75" customHeight="1">
      <c r="A35" s="268" t="s">
        <v>697</v>
      </c>
      <c r="B35" s="268" t="s">
        <v>311</v>
      </c>
      <c r="C35" s="268" t="s">
        <v>737</v>
      </c>
      <c r="D35" s="268" t="s">
        <v>738</v>
      </c>
      <c r="E35" s="632">
        <v>5121.0</v>
      </c>
    </row>
    <row r="36" ht="15.75" customHeight="1">
      <c r="A36" s="268" t="s">
        <v>697</v>
      </c>
      <c r="B36" s="268" t="s">
        <v>698</v>
      </c>
      <c r="C36" s="268" t="s">
        <v>740</v>
      </c>
      <c r="D36" s="268" t="s">
        <v>741</v>
      </c>
      <c r="E36" s="632">
        <v>5430.0</v>
      </c>
    </row>
    <row r="37" ht="15.75" customHeight="1">
      <c r="A37" s="268" t="s">
        <v>697</v>
      </c>
      <c r="B37" s="268" t="s">
        <v>698</v>
      </c>
      <c r="C37" s="268" t="s">
        <v>743</v>
      </c>
      <c r="D37" s="268" t="s">
        <v>744</v>
      </c>
      <c r="E37" s="632">
        <v>3502.0</v>
      </c>
    </row>
    <row r="38" ht="15.75" customHeight="1">
      <c r="A38" s="268" t="s">
        <v>697</v>
      </c>
      <c r="B38" s="268" t="s">
        <v>698</v>
      </c>
      <c r="C38" s="268" t="s">
        <v>745</v>
      </c>
      <c r="D38" s="268" t="s">
        <v>722</v>
      </c>
      <c r="E38" s="632">
        <v>6425.0</v>
      </c>
    </row>
    <row r="39" ht="15.75" customHeight="1">
      <c r="A39" s="268"/>
      <c r="B39" s="268"/>
      <c r="C39" s="268"/>
      <c r="D39" s="268"/>
      <c r="E39" s="632"/>
    </row>
    <row r="40" ht="15.75" customHeight="1">
      <c r="A40" s="268"/>
      <c r="B40" s="268"/>
      <c r="C40" s="268"/>
      <c r="D40" s="268"/>
      <c r="E40" s="632"/>
    </row>
    <row r="41" ht="15.75" customHeight="1">
      <c r="A41" s="268"/>
      <c r="B41" s="268"/>
      <c r="C41" s="268"/>
      <c r="D41" s="268"/>
      <c r="E41" s="632"/>
    </row>
    <row r="42" ht="15.75" customHeight="1">
      <c r="A42" s="268"/>
      <c r="B42" s="268"/>
      <c r="C42" s="268"/>
      <c r="D42" s="268"/>
      <c r="E42" s="632"/>
    </row>
    <row r="43" ht="15.75" customHeight="1">
      <c r="A43" s="653"/>
      <c r="B43" s="654"/>
      <c r="C43" s="654"/>
      <c r="D43" s="654"/>
      <c r="E43" s="655"/>
    </row>
    <row r="44" ht="15.75" customHeight="1">
      <c r="A44" s="656"/>
      <c r="B44" s="603"/>
      <c r="C44" s="603"/>
      <c r="D44" s="659" t="s">
        <v>655</v>
      </c>
      <c r="E44" s="662">
        <f>sum(E4:E36)</f>
        <v>195411.47</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B4:B42">
      <formula1>'Drop Down Options (Hidden)'!$B$2:$B$7</formula1>
    </dataValidation>
    <dataValidation type="list" allowBlank="1" sqref="A4:A42">
      <formula1>'Drop Down Options (Hidden)'!$A$2:$A$5</formula1>
    </dataValidation>
  </dataValidation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C4587"/>
    <outlinePr summaryBelow="0" summaryRight="0"/>
    <pageSetUpPr fitToPage="1"/>
  </sheetPr>
  <sheetViews>
    <sheetView showGridLines="0" workbookViewId="0"/>
  </sheetViews>
  <sheetFormatPr customHeight="1" defaultColWidth="14.43" defaultRowHeight="15.0"/>
  <cols>
    <col customWidth="1" min="1" max="1" width="6.57"/>
    <col customWidth="1" min="2" max="2" width="9.43"/>
    <col customWidth="1" min="3" max="3" width="3.14"/>
    <col customWidth="1" min="4" max="6" width="14.43"/>
    <col customWidth="1" min="7" max="7" width="56.43"/>
    <col customWidth="1" min="8" max="8" width="35.71"/>
    <col customWidth="1" hidden="1" min="9" max="20" width="14.43"/>
  </cols>
  <sheetData>
    <row r="1" ht="15.75" customHeight="1">
      <c r="A1" s="666" t="s">
        <v>103</v>
      </c>
      <c r="B1" s="667"/>
      <c r="C1" s="666"/>
      <c r="D1" s="666"/>
      <c r="E1" s="666"/>
      <c r="F1" s="666"/>
      <c r="G1" s="666"/>
      <c r="H1" s="666"/>
      <c r="I1" s="666"/>
      <c r="J1" s="666"/>
      <c r="K1" s="666"/>
      <c r="L1" s="666"/>
      <c r="M1" s="666"/>
      <c r="N1" s="666"/>
      <c r="O1" s="666"/>
      <c r="P1" s="666"/>
      <c r="Q1" s="666"/>
      <c r="R1" s="666"/>
      <c r="S1" s="666"/>
      <c r="T1" s="666"/>
    </row>
    <row r="2" ht="15.75" customHeight="1">
      <c r="A2" s="666"/>
      <c r="B2" s="667"/>
      <c r="C2" s="666"/>
      <c r="D2" s="666"/>
      <c r="E2" s="666"/>
      <c r="F2" s="666"/>
      <c r="G2" s="666"/>
      <c r="H2" s="666"/>
      <c r="I2" s="666"/>
      <c r="J2" s="666"/>
      <c r="K2" s="666"/>
      <c r="L2" s="666"/>
      <c r="M2" s="666"/>
      <c r="N2" s="666"/>
      <c r="O2" s="666"/>
      <c r="P2" s="666"/>
      <c r="Q2" s="666"/>
      <c r="R2" s="666"/>
      <c r="S2" s="666"/>
      <c r="T2" s="666"/>
    </row>
    <row r="3" ht="15.75" customHeight="1">
      <c r="A3" s="666"/>
      <c r="B3" s="671" t="s">
        <v>756</v>
      </c>
      <c r="H3" s="666"/>
      <c r="I3" s="666"/>
      <c r="J3" s="666"/>
      <c r="K3" s="666"/>
      <c r="L3" s="666"/>
      <c r="M3" s="666"/>
      <c r="N3" s="666"/>
      <c r="O3" s="666"/>
      <c r="P3" s="666"/>
      <c r="Q3" s="666"/>
      <c r="R3" s="666"/>
      <c r="S3" s="666"/>
      <c r="T3" s="666"/>
    </row>
    <row r="4" ht="15.75" customHeight="1">
      <c r="A4" s="666"/>
      <c r="B4" s="673"/>
      <c r="C4" s="674"/>
      <c r="D4" s="674"/>
      <c r="E4" s="674"/>
      <c r="F4" s="674"/>
      <c r="G4" s="674"/>
      <c r="H4" s="666"/>
      <c r="I4" s="666"/>
      <c r="J4" s="666"/>
      <c r="K4" s="666"/>
      <c r="L4" s="666"/>
      <c r="M4" s="666"/>
      <c r="N4" s="666"/>
      <c r="O4" s="666"/>
      <c r="P4" s="666"/>
      <c r="Q4" s="666"/>
      <c r="R4" s="666"/>
      <c r="S4" s="666"/>
      <c r="T4" s="666"/>
    </row>
    <row r="5" ht="15.75" customHeight="1">
      <c r="A5" s="666"/>
      <c r="B5" s="673" t="s">
        <v>758</v>
      </c>
      <c r="C5" s="674"/>
      <c r="D5" s="678" t="s">
        <v>759</v>
      </c>
      <c r="H5" s="666"/>
      <c r="I5" s="666"/>
      <c r="J5" s="666"/>
      <c r="K5" s="666"/>
      <c r="L5" s="666"/>
      <c r="M5" s="666"/>
      <c r="N5" s="666"/>
      <c r="O5" s="666"/>
      <c r="P5" s="666"/>
      <c r="Q5" s="666"/>
      <c r="R5" s="666"/>
      <c r="S5" s="666"/>
      <c r="T5" s="666"/>
    </row>
    <row r="6" ht="15.75" customHeight="1">
      <c r="A6" s="666"/>
      <c r="B6" s="673"/>
      <c r="C6" s="674"/>
      <c r="D6" s="678"/>
      <c r="E6" s="678"/>
      <c r="F6" s="678"/>
      <c r="G6" s="678"/>
      <c r="H6" s="666"/>
      <c r="I6" s="666"/>
      <c r="J6" s="666"/>
      <c r="K6" s="666"/>
      <c r="L6" s="666"/>
      <c r="M6" s="666"/>
      <c r="N6" s="666"/>
      <c r="O6" s="666"/>
      <c r="P6" s="666"/>
      <c r="Q6" s="666"/>
      <c r="R6" s="666"/>
      <c r="S6" s="666"/>
      <c r="T6" s="666"/>
    </row>
    <row r="7" ht="15.75" customHeight="1">
      <c r="A7" s="666"/>
      <c r="B7" s="673" t="s">
        <v>758</v>
      </c>
      <c r="C7" s="674"/>
      <c r="D7" s="678" t="s">
        <v>761</v>
      </c>
      <c r="H7" s="666"/>
      <c r="I7" s="666"/>
      <c r="J7" s="666"/>
      <c r="K7" s="666"/>
      <c r="L7" s="666"/>
      <c r="M7" s="666"/>
      <c r="N7" s="666"/>
      <c r="O7" s="666"/>
      <c r="P7" s="666"/>
      <c r="Q7" s="666"/>
      <c r="R7" s="666"/>
      <c r="S7" s="666"/>
      <c r="T7" s="666"/>
    </row>
    <row r="8" ht="15.75" customHeight="1">
      <c r="A8" s="666"/>
      <c r="B8" s="673"/>
      <c r="C8" s="674"/>
      <c r="D8" s="678"/>
      <c r="E8" s="678"/>
      <c r="F8" s="678"/>
      <c r="G8" s="678"/>
      <c r="H8" s="666"/>
      <c r="I8" s="666"/>
      <c r="J8" s="666"/>
      <c r="K8" s="666"/>
      <c r="L8" s="666"/>
      <c r="M8" s="666"/>
      <c r="N8" s="666"/>
      <c r="O8" s="666"/>
      <c r="P8" s="666"/>
      <c r="Q8" s="666"/>
      <c r="R8" s="666"/>
      <c r="S8" s="666"/>
      <c r="T8" s="666"/>
    </row>
    <row r="9" ht="15.75" customHeight="1">
      <c r="A9" s="666"/>
      <c r="B9" s="673" t="s">
        <v>758</v>
      </c>
      <c r="C9" s="674"/>
      <c r="D9" s="678" t="s">
        <v>763</v>
      </c>
      <c r="H9" s="666"/>
      <c r="I9" s="666"/>
      <c r="J9" s="666"/>
      <c r="K9" s="666"/>
      <c r="L9" s="666"/>
      <c r="M9" s="666"/>
      <c r="N9" s="666"/>
      <c r="O9" s="666"/>
      <c r="P9" s="666"/>
      <c r="Q9" s="666"/>
      <c r="R9" s="666"/>
      <c r="S9" s="666"/>
      <c r="T9" s="666"/>
    </row>
    <row r="10" ht="15.75" customHeight="1">
      <c r="A10" s="666"/>
      <c r="B10" s="673"/>
      <c r="C10" s="674"/>
      <c r="D10" s="678"/>
      <c r="E10" s="678"/>
      <c r="F10" s="678"/>
      <c r="G10" s="678"/>
      <c r="H10" s="666"/>
      <c r="I10" s="666"/>
      <c r="J10" s="666"/>
      <c r="K10" s="666"/>
      <c r="L10" s="666"/>
      <c r="M10" s="666"/>
      <c r="N10" s="666"/>
      <c r="O10" s="666"/>
      <c r="P10" s="666"/>
      <c r="Q10" s="666"/>
      <c r="R10" s="666"/>
      <c r="S10" s="666"/>
      <c r="T10" s="666"/>
    </row>
    <row r="11" ht="15.75" customHeight="1">
      <c r="A11" s="666"/>
      <c r="B11" s="673" t="s">
        <v>758</v>
      </c>
      <c r="C11" s="674"/>
      <c r="D11" s="678" t="s">
        <v>765</v>
      </c>
      <c r="H11" s="666"/>
      <c r="I11" s="666"/>
      <c r="J11" s="666"/>
      <c r="K11" s="666"/>
      <c r="L11" s="666"/>
      <c r="M11" s="666"/>
      <c r="N11" s="666"/>
      <c r="O11" s="666"/>
      <c r="P11" s="666"/>
      <c r="Q11" s="666"/>
      <c r="R11" s="666"/>
      <c r="S11" s="666"/>
      <c r="T11" s="666"/>
    </row>
    <row r="12" ht="15.75" customHeight="1">
      <c r="A12" s="666"/>
      <c r="B12" s="673"/>
      <c r="C12" s="674"/>
      <c r="D12" s="678"/>
      <c r="E12" s="678"/>
      <c r="F12" s="678"/>
      <c r="G12" s="678"/>
      <c r="H12" s="666"/>
      <c r="I12" s="666"/>
      <c r="J12" s="666"/>
      <c r="K12" s="666"/>
      <c r="L12" s="666"/>
      <c r="M12" s="666"/>
      <c r="N12" s="666"/>
      <c r="O12" s="666"/>
      <c r="P12" s="666"/>
      <c r="Q12" s="666"/>
      <c r="R12" s="666"/>
      <c r="S12" s="666"/>
      <c r="T12" s="666"/>
    </row>
    <row r="13" ht="15.75" customHeight="1">
      <c r="A13" s="666"/>
      <c r="B13" s="673" t="s">
        <v>758</v>
      </c>
      <c r="C13" s="674"/>
      <c r="D13" s="678" t="s">
        <v>767</v>
      </c>
      <c r="H13" s="666"/>
      <c r="I13" s="666"/>
      <c r="J13" s="666"/>
      <c r="K13" s="666"/>
      <c r="L13" s="666"/>
      <c r="M13" s="666"/>
      <c r="N13" s="666"/>
      <c r="O13" s="666"/>
      <c r="P13" s="666"/>
      <c r="Q13" s="666"/>
      <c r="R13" s="666"/>
      <c r="S13" s="666"/>
      <c r="T13" s="666"/>
    </row>
    <row r="14" ht="15.75" customHeight="1">
      <c r="A14" s="666"/>
      <c r="B14" s="673"/>
      <c r="C14" s="674"/>
      <c r="D14" s="678"/>
      <c r="E14" s="678"/>
      <c r="F14" s="678"/>
      <c r="G14" s="678"/>
      <c r="H14" s="666"/>
      <c r="I14" s="666"/>
      <c r="J14" s="666"/>
      <c r="K14" s="666"/>
      <c r="L14" s="666"/>
      <c r="M14" s="666"/>
      <c r="N14" s="666"/>
      <c r="O14" s="666"/>
      <c r="P14" s="666"/>
      <c r="Q14" s="666"/>
      <c r="R14" s="666"/>
      <c r="S14" s="666"/>
      <c r="T14" s="666"/>
    </row>
    <row r="15" ht="15.75" customHeight="1">
      <c r="A15" s="666"/>
      <c r="B15" s="673" t="s">
        <v>758</v>
      </c>
      <c r="C15" s="674"/>
      <c r="D15" s="678" t="s">
        <v>769</v>
      </c>
      <c r="H15" s="666"/>
      <c r="I15" s="666"/>
      <c r="J15" s="666"/>
      <c r="K15" s="666"/>
      <c r="L15" s="666"/>
      <c r="M15" s="666"/>
      <c r="N15" s="666"/>
      <c r="O15" s="666"/>
      <c r="P15" s="666"/>
      <c r="Q15" s="666"/>
      <c r="R15" s="666"/>
      <c r="S15" s="666"/>
      <c r="T15" s="666"/>
    </row>
    <row r="16" ht="15.75" customHeight="1">
      <c r="A16" s="666"/>
      <c r="B16" s="673"/>
      <c r="C16" s="674"/>
      <c r="D16" s="678"/>
      <c r="E16" s="678"/>
      <c r="F16" s="678"/>
      <c r="G16" s="678"/>
      <c r="H16" s="666"/>
      <c r="I16" s="666"/>
      <c r="J16" s="666"/>
      <c r="K16" s="666"/>
      <c r="L16" s="666"/>
      <c r="M16" s="666"/>
      <c r="N16" s="666"/>
      <c r="O16" s="666"/>
      <c r="P16" s="666"/>
      <c r="Q16" s="666"/>
      <c r="R16" s="666"/>
      <c r="S16" s="666"/>
      <c r="T16" s="666"/>
    </row>
    <row r="17" ht="15.75" customHeight="1">
      <c r="A17" s="666"/>
      <c r="B17" s="673" t="s">
        <v>758</v>
      </c>
      <c r="C17" s="674"/>
      <c r="D17" s="678" t="s">
        <v>771</v>
      </c>
      <c r="H17" s="666"/>
      <c r="I17" s="666"/>
      <c r="J17" s="666"/>
      <c r="K17" s="666"/>
      <c r="L17" s="666"/>
      <c r="M17" s="666"/>
      <c r="N17" s="666"/>
      <c r="O17" s="666"/>
      <c r="P17" s="666"/>
      <c r="Q17" s="666"/>
      <c r="R17" s="666"/>
      <c r="S17" s="666"/>
      <c r="T17" s="666"/>
    </row>
    <row r="18" ht="15.75" customHeight="1">
      <c r="A18" s="666"/>
      <c r="B18" s="673"/>
      <c r="C18" s="674"/>
      <c r="D18" s="678"/>
      <c r="E18" s="678"/>
      <c r="F18" s="678"/>
      <c r="G18" s="678"/>
      <c r="H18" s="666"/>
      <c r="I18" s="666"/>
      <c r="J18" s="666"/>
      <c r="K18" s="666"/>
      <c r="L18" s="666"/>
      <c r="M18" s="666"/>
      <c r="N18" s="666"/>
      <c r="O18" s="666"/>
      <c r="P18" s="666"/>
      <c r="Q18" s="666"/>
      <c r="R18" s="666"/>
      <c r="S18" s="666"/>
      <c r="T18" s="666"/>
    </row>
    <row r="19" ht="15.75" customHeight="1">
      <c r="A19" s="666"/>
      <c r="B19" s="673" t="s">
        <v>758</v>
      </c>
      <c r="C19" s="674"/>
      <c r="D19" s="678" t="s">
        <v>773</v>
      </c>
      <c r="H19" s="666"/>
      <c r="I19" s="666"/>
      <c r="J19" s="666"/>
      <c r="K19" s="666"/>
      <c r="L19" s="666"/>
      <c r="M19" s="666"/>
      <c r="N19" s="666"/>
      <c r="O19" s="666"/>
      <c r="P19" s="666"/>
      <c r="Q19" s="666"/>
      <c r="R19" s="666"/>
      <c r="S19" s="666"/>
      <c r="T19" s="666"/>
    </row>
    <row r="20" ht="15.75" customHeight="1">
      <c r="A20" s="666"/>
      <c r="B20" s="673"/>
      <c r="C20" s="674"/>
      <c r="D20" s="678"/>
      <c r="E20" s="678"/>
      <c r="F20" s="678"/>
      <c r="G20" s="678"/>
      <c r="H20" s="666"/>
      <c r="I20" s="666"/>
      <c r="J20" s="666"/>
      <c r="K20" s="666"/>
      <c r="L20" s="666"/>
      <c r="M20" s="666"/>
      <c r="N20" s="666"/>
      <c r="O20" s="666"/>
      <c r="P20" s="666"/>
      <c r="Q20" s="666"/>
      <c r="R20" s="666"/>
      <c r="S20" s="666"/>
      <c r="T20" s="666"/>
    </row>
    <row r="21" ht="15.75" customHeight="1">
      <c r="A21" s="666"/>
      <c r="B21" s="667"/>
      <c r="C21" s="666"/>
      <c r="D21" s="666"/>
      <c r="E21" s="666"/>
      <c r="F21" s="666"/>
      <c r="G21" s="666"/>
      <c r="H21" s="666"/>
      <c r="I21" s="666"/>
      <c r="J21" s="666"/>
      <c r="K21" s="666"/>
      <c r="L21" s="666"/>
      <c r="M21" s="666"/>
      <c r="N21" s="666"/>
      <c r="O21" s="666"/>
      <c r="P21" s="666"/>
      <c r="Q21" s="666"/>
      <c r="R21" s="666"/>
      <c r="S21" s="666"/>
      <c r="T21" s="666"/>
    </row>
    <row r="22" ht="15.75" customHeight="1">
      <c r="A22" s="666"/>
      <c r="B22" s="667"/>
      <c r="C22" s="666"/>
      <c r="D22" s="666"/>
      <c r="E22" s="666"/>
      <c r="F22" s="666"/>
      <c r="G22" s="666"/>
      <c r="H22" s="666"/>
      <c r="I22" s="666"/>
      <c r="J22" s="666"/>
      <c r="K22" s="666"/>
      <c r="L22" s="666"/>
      <c r="M22" s="666"/>
      <c r="N22" s="666"/>
      <c r="O22" s="666"/>
      <c r="P22" s="666"/>
      <c r="Q22" s="666"/>
      <c r="R22" s="666"/>
      <c r="S22" s="666"/>
      <c r="T22" s="666"/>
    </row>
    <row r="23" ht="15.75" customHeight="1">
      <c r="A23" s="666"/>
      <c r="B23" s="682"/>
      <c r="C23" s="19"/>
      <c r="D23" s="19"/>
      <c r="E23" s="19"/>
      <c r="F23" s="19"/>
      <c r="G23" s="686"/>
      <c r="H23" s="666"/>
      <c r="I23" s="666"/>
      <c r="J23" s="666"/>
      <c r="K23" s="666"/>
      <c r="L23" s="666"/>
      <c r="M23" s="666"/>
      <c r="N23" s="666"/>
      <c r="O23" s="666"/>
      <c r="P23" s="666"/>
      <c r="Q23" s="666"/>
      <c r="R23" s="666"/>
      <c r="S23" s="666"/>
      <c r="T23" s="666"/>
    </row>
    <row r="24" ht="15.75" customHeight="1">
      <c r="A24" s="666"/>
      <c r="B24" s="691" t="s">
        <v>775</v>
      </c>
      <c r="C24" s="7"/>
      <c r="D24" s="7"/>
      <c r="E24" s="7"/>
      <c r="F24" s="692"/>
      <c r="G24" s="693" t="s">
        <v>776</v>
      </c>
      <c r="H24" s="666"/>
      <c r="I24" s="666"/>
      <c r="J24" s="666"/>
      <c r="K24" s="666"/>
      <c r="L24" s="666"/>
      <c r="M24" s="666"/>
      <c r="N24" s="666"/>
      <c r="O24" s="666"/>
      <c r="P24" s="666"/>
      <c r="Q24" s="666"/>
      <c r="R24" s="666"/>
      <c r="S24" s="666"/>
      <c r="T24" s="666"/>
    </row>
    <row r="25" ht="15.75" customHeight="1">
      <c r="A25" s="666"/>
      <c r="B25" s="667"/>
      <c r="C25" s="666"/>
      <c r="D25" s="666"/>
      <c r="E25" s="666"/>
      <c r="F25" s="666"/>
      <c r="G25" s="666"/>
      <c r="H25" s="666"/>
      <c r="I25" s="666"/>
      <c r="J25" s="666"/>
      <c r="K25" s="666"/>
      <c r="L25" s="666"/>
      <c r="M25" s="666"/>
      <c r="N25" s="666"/>
      <c r="O25" s="666"/>
      <c r="P25" s="666"/>
      <c r="Q25" s="666"/>
      <c r="R25" s="666"/>
      <c r="S25" s="666"/>
      <c r="T25" s="666"/>
    </row>
    <row r="26" ht="15.75" hidden="1" customHeight="1">
      <c r="A26" s="666"/>
      <c r="B26" s="667"/>
      <c r="C26" s="666"/>
      <c r="D26" s="666"/>
      <c r="E26" s="666"/>
      <c r="F26" s="666"/>
      <c r="G26" s="666"/>
      <c r="H26" s="666"/>
      <c r="I26" s="666"/>
      <c r="J26" s="666"/>
      <c r="K26" s="666"/>
      <c r="L26" s="666"/>
      <c r="M26" s="666"/>
      <c r="N26" s="666"/>
      <c r="O26" s="666"/>
      <c r="P26" s="666"/>
      <c r="Q26" s="666"/>
      <c r="R26" s="666"/>
      <c r="S26" s="666"/>
      <c r="T26" s="666"/>
    </row>
    <row r="27" ht="15.75" hidden="1" customHeight="1">
      <c r="A27" s="666"/>
      <c r="B27" s="667"/>
      <c r="C27" s="666"/>
      <c r="D27" s="666"/>
      <c r="E27" s="666"/>
      <c r="F27" s="666"/>
      <c r="G27" s="666"/>
      <c r="H27" s="666"/>
      <c r="I27" s="666"/>
      <c r="J27" s="666"/>
      <c r="K27" s="666"/>
      <c r="L27" s="666"/>
      <c r="M27" s="666"/>
      <c r="N27" s="666"/>
      <c r="O27" s="666"/>
      <c r="P27" s="666"/>
      <c r="Q27" s="666"/>
      <c r="R27" s="666"/>
      <c r="S27" s="666"/>
      <c r="T27" s="666"/>
    </row>
    <row r="28" ht="15.75" hidden="1" customHeight="1">
      <c r="A28" s="666"/>
      <c r="B28" s="667"/>
      <c r="C28" s="666"/>
      <c r="D28" s="666"/>
      <c r="E28" s="666"/>
      <c r="F28" s="666"/>
      <c r="G28" s="666"/>
      <c r="H28" s="666"/>
      <c r="I28" s="666"/>
      <c r="J28" s="666"/>
      <c r="K28" s="666"/>
      <c r="L28" s="666"/>
      <c r="M28" s="666"/>
      <c r="N28" s="666"/>
      <c r="O28" s="666"/>
      <c r="P28" s="666"/>
      <c r="Q28" s="666"/>
      <c r="R28" s="666"/>
      <c r="S28" s="666"/>
      <c r="T28" s="666"/>
    </row>
    <row r="29" ht="15.75" hidden="1" customHeight="1">
      <c r="A29" s="666"/>
      <c r="B29" s="667"/>
      <c r="C29" s="666"/>
      <c r="D29" s="666"/>
      <c r="E29" s="666"/>
      <c r="F29" s="666"/>
      <c r="G29" s="666"/>
      <c r="H29" s="666"/>
      <c r="I29" s="666"/>
      <c r="J29" s="666"/>
      <c r="K29" s="666"/>
      <c r="L29" s="666"/>
      <c r="M29" s="666"/>
      <c r="N29" s="666"/>
      <c r="O29" s="666"/>
      <c r="P29" s="666"/>
      <c r="Q29" s="666"/>
      <c r="R29" s="666"/>
      <c r="S29" s="666"/>
      <c r="T29" s="666"/>
    </row>
    <row r="30" ht="15.75" hidden="1" customHeight="1">
      <c r="A30" s="666"/>
      <c r="B30" s="667"/>
      <c r="C30" s="666"/>
      <c r="D30" s="666"/>
      <c r="E30" s="666"/>
      <c r="F30" s="666"/>
      <c r="G30" s="666"/>
      <c r="H30" s="666"/>
      <c r="I30" s="666"/>
      <c r="J30" s="666"/>
      <c r="K30" s="666"/>
      <c r="L30" s="666"/>
      <c r="M30" s="666"/>
      <c r="N30" s="666"/>
      <c r="O30" s="666"/>
      <c r="P30" s="666"/>
      <c r="Q30" s="666"/>
      <c r="R30" s="666"/>
      <c r="S30" s="666"/>
      <c r="T30" s="666"/>
    </row>
    <row r="31" ht="15.75" hidden="1" customHeight="1">
      <c r="A31" s="666"/>
      <c r="B31" s="667"/>
      <c r="C31" s="666"/>
      <c r="D31" s="666"/>
      <c r="E31" s="666"/>
      <c r="F31" s="666"/>
      <c r="G31" s="666"/>
      <c r="H31" s="666"/>
      <c r="I31" s="666"/>
      <c r="J31" s="666"/>
      <c r="K31" s="666"/>
      <c r="L31" s="666"/>
      <c r="M31" s="666"/>
      <c r="N31" s="666"/>
      <c r="O31" s="666"/>
      <c r="P31" s="666"/>
      <c r="Q31" s="666"/>
      <c r="R31" s="666"/>
      <c r="S31" s="666"/>
      <c r="T31" s="666"/>
    </row>
    <row r="32" ht="15.75" hidden="1" customHeight="1">
      <c r="A32" s="666"/>
      <c r="B32" s="667"/>
      <c r="C32" s="666"/>
      <c r="D32" s="666"/>
      <c r="E32" s="666"/>
      <c r="F32" s="666"/>
      <c r="G32" s="666"/>
      <c r="H32" s="666"/>
      <c r="I32" s="666"/>
      <c r="J32" s="666"/>
      <c r="K32" s="666"/>
      <c r="L32" s="666"/>
      <c r="M32" s="666"/>
      <c r="N32" s="666"/>
      <c r="O32" s="666"/>
      <c r="P32" s="666"/>
      <c r="Q32" s="666"/>
      <c r="R32" s="666"/>
      <c r="S32" s="666"/>
      <c r="T32" s="666"/>
    </row>
    <row r="33" ht="15.75" hidden="1" customHeight="1">
      <c r="A33" s="666"/>
      <c r="B33" s="667"/>
      <c r="C33" s="666"/>
      <c r="D33" s="666"/>
      <c r="E33" s="666"/>
      <c r="F33" s="666"/>
      <c r="G33" s="666"/>
      <c r="H33" s="666"/>
      <c r="I33" s="666"/>
      <c r="J33" s="666"/>
      <c r="K33" s="666"/>
      <c r="L33" s="666"/>
      <c r="M33" s="666"/>
      <c r="N33" s="666"/>
      <c r="O33" s="666"/>
      <c r="P33" s="666"/>
      <c r="Q33" s="666"/>
      <c r="R33" s="666"/>
      <c r="S33" s="666"/>
      <c r="T33" s="666"/>
    </row>
    <row r="34" ht="15.75" hidden="1" customHeight="1">
      <c r="A34" s="666"/>
      <c r="B34" s="667"/>
      <c r="C34" s="666"/>
      <c r="D34" s="666"/>
      <c r="E34" s="666"/>
      <c r="F34" s="666"/>
      <c r="G34" s="666"/>
      <c r="H34" s="666"/>
      <c r="I34" s="666"/>
      <c r="J34" s="666"/>
      <c r="K34" s="666"/>
      <c r="L34" s="666"/>
      <c r="M34" s="666"/>
      <c r="N34" s="666"/>
      <c r="O34" s="666"/>
      <c r="P34" s="666"/>
      <c r="Q34" s="666"/>
      <c r="R34" s="666"/>
      <c r="S34" s="666"/>
      <c r="T34" s="666"/>
    </row>
    <row r="35" ht="15.75" hidden="1" customHeight="1">
      <c r="A35" s="666"/>
      <c r="B35" s="667"/>
      <c r="C35" s="666"/>
      <c r="D35" s="666"/>
      <c r="E35" s="666"/>
      <c r="F35" s="666"/>
      <c r="G35" s="666"/>
      <c r="H35" s="666"/>
      <c r="I35" s="666"/>
      <c r="J35" s="666"/>
      <c r="K35" s="666"/>
      <c r="L35" s="666"/>
      <c r="M35" s="666"/>
      <c r="N35" s="666"/>
      <c r="O35" s="666"/>
      <c r="P35" s="666"/>
      <c r="Q35" s="666"/>
      <c r="R35" s="666"/>
      <c r="S35" s="666"/>
      <c r="T35" s="666"/>
    </row>
    <row r="36" ht="15.75" hidden="1" customHeight="1">
      <c r="A36" s="666"/>
      <c r="B36" s="667"/>
      <c r="C36" s="666"/>
      <c r="D36" s="666"/>
      <c r="E36" s="666"/>
      <c r="F36" s="666"/>
      <c r="G36" s="666"/>
      <c r="H36" s="666"/>
      <c r="I36" s="666"/>
      <c r="J36" s="666"/>
      <c r="K36" s="666"/>
      <c r="L36" s="666"/>
      <c r="M36" s="666"/>
      <c r="N36" s="666"/>
      <c r="O36" s="666"/>
      <c r="P36" s="666"/>
      <c r="Q36" s="666"/>
      <c r="R36" s="666"/>
      <c r="S36" s="666"/>
      <c r="T36" s="666"/>
    </row>
    <row r="37" ht="15.75" hidden="1" customHeight="1">
      <c r="A37" s="666"/>
      <c r="B37" s="667"/>
      <c r="C37" s="666"/>
      <c r="D37" s="666"/>
      <c r="E37" s="666"/>
      <c r="F37" s="666"/>
      <c r="G37" s="666"/>
      <c r="H37" s="666"/>
      <c r="I37" s="666"/>
      <c r="J37" s="666"/>
      <c r="K37" s="666"/>
      <c r="L37" s="666"/>
      <c r="M37" s="666"/>
      <c r="N37" s="666"/>
      <c r="O37" s="666"/>
      <c r="P37" s="666"/>
      <c r="Q37" s="666"/>
      <c r="R37" s="666"/>
      <c r="S37" s="666"/>
      <c r="T37" s="666"/>
    </row>
    <row r="38" ht="15.75" hidden="1" customHeight="1">
      <c r="A38" s="666"/>
      <c r="B38" s="667"/>
      <c r="C38" s="666"/>
      <c r="D38" s="666"/>
      <c r="E38" s="666"/>
      <c r="F38" s="666"/>
      <c r="G38" s="666"/>
      <c r="H38" s="666"/>
      <c r="I38" s="666"/>
      <c r="J38" s="666"/>
      <c r="K38" s="666"/>
      <c r="L38" s="666"/>
      <c r="M38" s="666"/>
      <c r="N38" s="666"/>
      <c r="O38" s="666"/>
      <c r="P38" s="666"/>
      <c r="Q38" s="666"/>
      <c r="R38" s="666"/>
      <c r="S38" s="666"/>
      <c r="T38" s="666"/>
    </row>
    <row r="39" ht="15.75" hidden="1" customHeight="1">
      <c r="A39" s="666"/>
      <c r="B39" s="667"/>
      <c r="C39" s="666"/>
      <c r="D39" s="666"/>
      <c r="E39" s="666"/>
      <c r="F39" s="666"/>
      <c r="G39" s="666"/>
      <c r="H39" s="666"/>
      <c r="I39" s="666"/>
      <c r="J39" s="666"/>
      <c r="K39" s="666"/>
      <c r="L39" s="666"/>
      <c r="M39" s="666"/>
      <c r="N39" s="666"/>
      <c r="O39" s="666"/>
      <c r="P39" s="666"/>
      <c r="Q39" s="666"/>
      <c r="R39" s="666"/>
      <c r="S39" s="666"/>
      <c r="T39" s="666"/>
    </row>
    <row r="40" ht="15.75" hidden="1" customHeight="1">
      <c r="A40" s="666"/>
      <c r="B40" s="667"/>
      <c r="C40" s="666"/>
      <c r="D40" s="666"/>
      <c r="E40" s="666"/>
      <c r="F40" s="666"/>
      <c r="G40" s="666"/>
      <c r="H40" s="666"/>
      <c r="I40" s="666"/>
      <c r="J40" s="666"/>
      <c r="K40" s="666"/>
      <c r="L40" s="666"/>
      <c r="M40" s="666"/>
      <c r="N40" s="666"/>
      <c r="O40" s="666"/>
      <c r="P40" s="666"/>
      <c r="Q40" s="666"/>
      <c r="R40" s="666"/>
      <c r="S40" s="666"/>
      <c r="T40" s="666"/>
    </row>
    <row r="41" ht="15.75" hidden="1" customHeight="1">
      <c r="A41" s="666"/>
      <c r="B41" s="667"/>
      <c r="C41" s="666"/>
      <c r="D41" s="666"/>
      <c r="E41" s="666"/>
      <c r="F41" s="666"/>
      <c r="G41" s="666"/>
      <c r="H41" s="666"/>
      <c r="I41" s="666"/>
      <c r="J41" s="666"/>
      <c r="K41" s="666"/>
      <c r="L41" s="666"/>
      <c r="M41" s="666"/>
      <c r="N41" s="666"/>
      <c r="O41" s="666"/>
      <c r="P41" s="666"/>
      <c r="Q41" s="666"/>
      <c r="R41" s="666"/>
      <c r="S41" s="666"/>
      <c r="T41" s="666"/>
    </row>
    <row r="42" ht="15.75" hidden="1" customHeight="1">
      <c r="A42" s="666"/>
      <c r="B42" s="667"/>
      <c r="C42" s="666"/>
      <c r="D42" s="666"/>
      <c r="E42" s="666"/>
      <c r="F42" s="666"/>
      <c r="G42" s="666"/>
      <c r="H42" s="666"/>
      <c r="I42" s="666"/>
      <c r="J42" s="666"/>
      <c r="K42" s="666"/>
      <c r="L42" s="666"/>
      <c r="M42" s="666"/>
      <c r="N42" s="666"/>
      <c r="O42" s="666"/>
      <c r="P42" s="666"/>
      <c r="Q42" s="666"/>
      <c r="R42" s="666"/>
      <c r="S42" s="666"/>
      <c r="T42" s="666"/>
    </row>
    <row r="43" ht="15.75" hidden="1" customHeight="1">
      <c r="A43" s="666"/>
      <c r="B43" s="667"/>
      <c r="C43" s="666"/>
      <c r="D43" s="666"/>
      <c r="E43" s="666"/>
      <c r="F43" s="666"/>
      <c r="G43" s="666"/>
      <c r="H43" s="666"/>
      <c r="I43" s="666"/>
      <c r="J43" s="666"/>
      <c r="K43" s="666"/>
      <c r="L43" s="666"/>
      <c r="M43" s="666"/>
      <c r="N43" s="666"/>
      <c r="O43" s="666"/>
      <c r="P43" s="666"/>
      <c r="Q43" s="666"/>
      <c r="R43" s="666"/>
      <c r="S43" s="666"/>
      <c r="T43" s="666"/>
    </row>
    <row r="44" ht="15.75" hidden="1" customHeight="1">
      <c r="A44" s="666"/>
      <c r="B44" s="667"/>
      <c r="C44" s="666"/>
      <c r="D44" s="666"/>
      <c r="E44" s="666"/>
      <c r="F44" s="666"/>
      <c r="G44" s="666"/>
      <c r="H44" s="666"/>
      <c r="I44" s="666"/>
      <c r="J44" s="666"/>
      <c r="K44" s="666"/>
      <c r="L44" s="666"/>
      <c r="M44" s="666"/>
      <c r="N44" s="666"/>
      <c r="O44" s="666"/>
      <c r="P44" s="666"/>
      <c r="Q44" s="666"/>
      <c r="R44" s="666"/>
      <c r="S44" s="666"/>
      <c r="T44" s="666"/>
    </row>
    <row r="45" ht="15.75" hidden="1" customHeight="1">
      <c r="A45" s="666"/>
      <c r="B45" s="667"/>
      <c r="C45" s="666"/>
      <c r="D45" s="666"/>
      <c r="E45" s="666"/>
      <c r="F45" s="666"/>
      <c r="G45" s="666"/>
      <c r="H45" s="666"/>
      <c r="I45" s="666"/>
      <c r="J45" s="666"/>
      <c r="K45" s="666"/>
      <c r="L45" s="666"/>
      <c r="M45" s="666"/>
      <c r="N45" s="666"/>
      <c r="O45" s="666"/>
      <c r="P45" s="666"/>
      <c r="Q45" s="666"/>
      <c r="R45" s="666"/>
      <c r="S45" s="666"/>
      <c r="T45" s="666"/>
    </row>
    <row r="46" ht="15.75" hidden="1" customHeight="1">
      <c r="A46" s="666"/>
      <c r="B46" s="667"/>
      <c r="C46" s="666"/>
      <c r="D46" s="666"/>
      <c r="E46" s="666"/>
      <c r="F46" s="666"/>
      <c r="G46" s="666"/>
      <c r="H46" s="666"/>
      <c r="I46" s="666"/>
      <c r="J46" s="666"/>
      <c r="K46" s="666"/>
      <c r="L46" s="666"/>
      <c r="M46" s="666"/>
      <c r="N46" s="666"/>
      <c r="O46" s="666"/>
      <c r="P46" s="666"/>
      <c r="Q46" s="666"/>
      <c r="R46" s="666"/>
      <c r="S46" s="666"/>
      <c r="T46" s="666"/>
    </row>
    <row r="47" ht="15.75" hidden="1" customHeight="1">
      <c r="A47" s="666"/>
      <c r="B47" s="667"/>
      <c r="C47" s="666"/>
      <c r="D47" s="666"/>
      <c r="E47" s="666"/>
      <c r="F47" s="666"/>
      <c r="G47" s="666"/>
      <c r="H47" s="666"/>
      <c r="I47" s="666"/>
      <c r="J47" s="666"/>
      <c r="K47" s="666"/>
      <c r="L47" s="666"/>
      <c r="M47" s="666"/>
      <c r="N47" s="666"/>
      <c r="O47" s="666"/>
      <c r="P47" s="666"/>
      <c r="Q47" s="666"/>
      <c r="R47" s="666"/>
      <c r="S47" s="666"/>
      <c r="T47" s="666"/>
    </row>
    <row r="48" ht="15.75" hidden="1" customHeight="1">
      <c r="A48" s="666"/>
      <c r="B48" s="667"/>
      <c r="C48" s="666"/>
      <c r="D48" s="666"/>
      <c r="E48" s="666"/>
      <c r="F48" s="666"/>
      <c r="G48" s="666"/>
      <c r="H48" s="666"/>
      <c r="I48" s="666"/>
      <c r="J48" s="666"/>
      <c r="K48" s="666"/>
      <c r="L48" s="666"/>
      <c r="M48" s="666"/>
      <c r="N48" s="666"/>
      <c r="O48" s="666"/>
      <c r="P48" s="666"/>
      <c r="Q48" s="666"/>
      <c r="R48" s="666"/>
      <c r="S48" s="666"/>
      <c r="T48" s="666"/>
    </row>
    <row r="49" ht="15.75" hidden="1" customHeight="1">
      <c r="A49" s="666"/>
      <c r="B49" s="667"/>
      <c r="C49" s="666"/>
      <c r="D49" s="666"/>
      <c r="E49" s="666"/>
      <c r="F49" s="666"/>
      <c r="G49" s="666"/>
      <c r="H49" s="666"/>
      <c r="I49" s="666"/>
      <c r="J49" s="666"/>
      <c r="K49" s="666"/>
      <c r="L49" s="666"/>
      <c r="M49" s="666"/>
      <c r="N49" s="666"/>
      <c r="O49" s="666"/>
      <c r="P49" s="666"/>
      <c r="Q49" s="666"/>
      <c r="R49" s="666"/>
      <c r="S49" s="666"/>
      <c r="T49" s="666"/>
    </row>
    <row r="50" ht="15.75" hidden="1" customHeight="1">
      <c r="A50" s="666"/>
      <c r="B50" s="667"/>
      <c r="C50" s="666"/>
      <c r="D50" s="666"/>
      <c r="E50" s="666"/>
      <c r="F50" s="666"/>
      <c r="G50" s="666"/>
      <c r="H50" s="666"/>
      <c r="I50" s="666"/>
      <c r="J50" s="666"/>
      <c r="K50" s="666"/>
      <c r="L50" s="666"/>
      <c r="M50" s="666"/>
      <c r="N50" s="666"/>
      <c r="O50" s="666"/>
      <c r="P50" s="666"/>
      <c r="Q50" s="666"/>
      <c r="R50" s="666"/>
      <c r="S50" s="666"/>
      <c r="T50" s="666"/>
    </row>
    <row r="51" ht="15.75" hidden="1" customHeight="1">
      <c r="A51" s="666"/>
      <c r="B51" s="667"/>
      <c r="C51" s="666"/>
      <c r="D51" s="666"/>
      <c r="E51" s="666"/>
      <c r="F51" s="666"/>
      <c r="G51" s="666"/>
      <c r="H51" s="666"/>
      <c r="I51" s="666"/>
      <c r="J51" s="666"/>
      <c r="K51" s="666"/>
      <c r="L51" s="666"/>
      <c r="M51" s="666"/>
      <c r="N51" s="666"/>
      <c r="O51" s="666"/>
      <c r="P51" s="666"/>
      <c r="Q51" s="666"/>
      <c r="R51" s="666"/>
      <c r="S51" s="666"/>
      <c r="T51" s="666"/>
    </row>
    <row r="52" ht="15.75" hidden="1" customHeight="1">
      <c r="A52" s="666"/>
      <c r="B52" s="667"/>
      <c r="C52" s="666"/>
      <c r="D52" s="666"/>
      <c r="E52" s="666"/>
      <c r="F52" s="666"/>
      <c r="G52" s="666"/>
      <c r="H52" s="666"/>
      <c r="I52" s="666"/>
      <c r="J52" s="666"/>
      <c r="K52" s="666"/>
      <c r="L52" s="666"/>
      <c r="M52" s="666"/>
      <c r="N52" s="666"/>
      <c r="O52" s="666"/>
      <c r="P52" s="666"/>
      <c r="Q52" s="666"/>
      <c r="R52" s="666"/>
      <c r="S52" s="666"/>
      <c r="T52" s="666"/>
    </row>
    <row r="53" ht="15.75" hidden="1" customHeight="1">
      <c r="A53" s="666"/>
      <c r="B53" s="667"/>
      <c r="C53" s="666"/>
      <c r="D53" s="666"/>
      <c r="E53" s="666"/>
      <c r="F53" s="666"/>
      <c r="G53" s="666"/>
      <c r="H53" s="666"/>
      <c r="I53" s="666"/>
      <c r="J53" s="666"/>
      <c r="K53" s="666"/>
      <c r="L53" s="666"/>
      <c r="M53" s="666"/>
      <c r="N53" s="666"/>
      <c r="O53" s="666"/>
      <c r="P53" s="666"/>
      <c r="Q53" s="666"/>
      <c r="R53" s="666"/>
      <c r="S53" s="666"/>
      <c r="T53" s="666"/>
    </row>
    <row r="54" ht="15.75" hidden="1" customHeight="1">
      <c r="A54" s="666"/>
      <c r="B54" s="667"/>
      <c r="C54" s="666"/>
      <c r="D54" s="666"/>
      <c r="E54" s="666"/>
      <c r="F54" s="666"/>
      <c r="G54" s="666"/>
      <c r="H54" s="666"/>
      <c r="I54" s="666"/>
      <c r="J54" s="666"/>
      <c r="K54" s="666"/>
      <c r="L54" s="666"/>
      <c r="M54" s="666"/>
      <c r="N54" s="666"/>
      <c r="O54" s="666"/>
      <c r="P54" s="666"/>
      <c r="Q54" s="666"/>
      <c r="R54" s="666"/>
      <c r="S54" s="666"/>
      <c r="T54" s="666"/>
    </row>
    <row r="55" ht="15.75" hidden="1" customHeight="1">
      <c r="A55" s="666"/>
      <c r="B55" s="667"/>
      <c r="C55" s="666"/>
      <c r="D55" s="666"/>
      <c r="E55" s="666"/>
      <c r="F55" s="666"/>
      <c r="G55" s="666"/>
      <c r="H55" s="666"/>
      <c r="I55" s="666"/>
      <c r="J55" s="666"/>
      <c r="K55" s="666"/>
      <c r="L55" s="666"/>
      <c r="M55" s="666"/>
      <c r="N55" s="666"/>
      <c r="O55" s="666"/>
      <c r="P55" s="666"/>
      <c r="Q55" s="666"/>
      <c r="R55" s="666"/>
      <c r="S55" s="666"/>
      <c r="T55" s="666"/>
    </row>
    <row r="56" ht="15.75" hidden="1" customHeight="1">
      <c r="A56" s="666"/>
      <c r="B56" s="667"/>
      <c r="C56" s="666"/>
      <c r="D56" s="666"/>
      <c r="E56" s="666"/>
      <c r="F56" s="666"/>
      <c r="G56" s="666"/>
      <c r="H56" s="666"/>
      <c r="I56" s="666"/>
      <c r="J56" s="666"/>
      <c r="K56" s="666"/>
      <c r="L56" s="666"/>
      <c r="M56" s="666"/>
      <c r="N56" s="666"/>
      <c r="O56" s="666"/>
      <c r="P56" s="666"/>
      <c r="Q56" s="666"/>
      <c r="R56" s="666"/>
      <c r="S56" s="666"/>
      <c r="T56" s="666"/>
    </row>
    <row r="57" ht="15.75" hidden="1" customHeight="1">
      <c r="A57" s="666"/>
      <c r="B57" s="667"/>
      <c r="C57" s="666"/>
      <c r="D57" s="666"/>
      <c r="E57" s="666"/>
      <c r="F57" s="666"/>
      <c r="G57" s="666"/>
      <c r="H57" s="666"/>
      <c r="I57" s="666"/>
      <c r="J57" s="666"/>
      <c r="K57" s="666"/>
      <c r="L57" s="666"/>
      <c r="M57" s="666"/>
      <c r="N57" s="666"/>
      <c r="O57" s="666"/>
      <c r="P57" s="666"/>
      <c r="Q57" s="666"/>
      <c r="R57" s="666"/>
      <c r="S57" s="666"/>
      <c r="T57" s="666"/>
    </row>
    <row r="58" ht="15.75" hidden="1" customHeight="1">
      <c r="A58" s="666"/>
      <c r="B58" s="667"/>
      <c r="C58" s="666"/>
      <c r="D58" s="666"/>
      <c r="E58" s="666"/>
      <c r="F58" s="666"/>
      <c r="G58" s="666"/>
      <c r="H58" s="666"/>
      <c r="I58" s="666"/>
      <c r="J58" s="666"/>
      <c r="K58" s="666"/>
      <c r="L58" s="666"/>
      <c r="M58" s="666"/>
      <c r="N58" s="666"/>
      <c r="O58" s="666"/>
      <c r="P58" s="666"/>
      <c r="Q58" s="666"/>
      <c r="R58" s="666"/>
      <c r="S58" s="666"/>
      <c r="T58" s="666"/>
    </row>
    <row r="59" ht="15.75" hidden="1" customHeight="1">
      <c r="A59" s="666"/>
      <c r="B59" s="667"/>
      <c r="C59" s="666"/>
      <c r="D59" s="666"/>
      <c r="E59" s="666"/>
      <c r="F59" s="666"/>
      <c r="G59" s="666"/>
      <c r="H59" s="666"/>
      <c r="I59" s="666"/>
      <c r="J59" s="666"/>
      <c r="K59" s="666"/>
      <c r="L59" s="666"/>
      <c r="M59" s="666"/>
      <c r="N59" s="666"/>
      <c r="O59" s="666"/>
      <c r="P59" s="666"/>
      <c r="Q59" s="666"/>
      <c r="R59" s="666"/>
      <c r="S59" s="666"/>
      <c r="T59" s="666"/>
    </row>
    <row r="60" ht="15.75" hidden="1" customHeight="1">
      <c r="A60" s="666"/>
      <c r="B60" s="667"/>
      <c r="C60" s="666"/>
      <c r="D60" s="666"/>
      <c r="E60" s="666"/>
      <c r="F60" s="666"/>
      <c r="G60" s="666"/>
      <c r="H60" s="666"/>
      <c r="I60" s="666"/>
      <c r="J60" s="666"/>
      <c r="K60" s="666"/>
      <c r="L60" s="666"/>
      <c r="M60" s="666"/>
      <c r="N60" s="666"/>
      <c r="O60" s="666"/>
      <c r="P60" s="666"/>
      <c r="Q60" s="666"/>
      <c r="R60" s="666"/>
      <c r="S60" s="666"/>
      <c r="T60" s="666"/>
    </row>
    <row r="61" ht="15.75" hidden="1" customHeight="1">
      <c r="A61" s="666"/>
      <c r="B61" s="667"/>
      <c r="C61" s="666"/>
      <c r="D61" s="666"/>
      <c r="E61" s="666"/>
      <c r="F61" s="666"/>
      <c r="G61" s="666"/>
      <c r="H61" s="666"/>
      <c r="I61" s="666"/>
      <c r="J61" s="666"/>
      <c r="K61" s="666"/>
      <c r="L61" s="666"/>
      <c r="M61" s="666"/>
      <c r="N61" s="666"/>
      <c r="O61" s="666"/>
      <c r="P61" s="666"/>
      <c r="Q61" s="666"/>
      <c r="R61" s="666"/>
      <c r="S61" s="666"/>
      <c r="T61" s="666"/>
    </row>
    <row r="62" ht="15.75" hidden="1" customHeight="1">
      <c r="A62" s="666"/>
      <c r="B62" s="667"/>
      <c r="C62" s="666"/>
      <c r="D62" s="666"/>
      <c r="E62" s="666"/>
      <c r="F62" s="666"/>
      <c r="G62" s="666"/>
      <c r="H62" s="666"/>
      <c r="I62" s="666"/>
      <c r="J62" s="666"/>
      <c r="K62" s="666"/>
      <c r="L62" s="666"/>
      <c r="M62" s="666"/>
      <c r="N62" s="666"/>
      <c r="O62" s="666"/>
      <c r="P62" s="666"/>
      <c r="Q62" s="666"/>
      <c r="R62" s="666"/>
      <c r="S62" s="666"/>
      <c r="T62" s="666"/>
    </row>
    <row r="63" ht="15.75" hidden="1" customHeight="1">
      <c r="A63" s="666"/>
      <c r="B63" s="667"/>
      <c r="C63" s="666"/>
      <c r="D63" s="666"/>
      <c r="E63" s="666"/>
      <c r="F63" s="666"/>
      <c r="G63" s="666"/>
      <c r="H63" s="666"/>
      <c r="I63" s="666"/>
      <c r="J63" s="666"/>
      <c r="K63" s="666"/>
      <c r="L63" s="666"/>
      <c r="M63" s="666"/>
      <c r="N63" s="666"/>
      <c r="O63" s="666"/>
      <c r="P63" s="666"/>
      <c r="Q63" s="666"/>
      <c r="R63" s="666"/>
      <c r="S63" s="666"/>
      <c r="T63" s="666"/>
    </row>
    <row r="64" ht="15.75" hidden="1" customHeight="1">
      <c r="A64" s="666"/>
      <c r="B64" s="667"/>
      <c r="C64" s="666"/>
      <c r="D64" s="666"/>
      <c r="E64" s="666"/>
      <c r="F64" s="666"/>
      <c r="G64" s="666"/>
      <c r="H64" s="666"/>
      <c r="I64" s="666"/>
      <c r="J64" s="666"/>
      <c r="K64" s="666"/>
      <c r="L64" s="666"/>
      <c r="M64" s="666"/>
      <c r="N64" s="666"/>
      <c r="O64" s="666"/>
      <c r="P64" s="666"/>
      <c r="Q64" s="666"/>
      <c r="R64" s="666"/>
      <c r="S64" s="666"/>
      <c r="T64" s="666"/>
    </row>
    <row r="65" ht="15.75" hidden="1" customHeight="1">
      <c r="A65" s="666"/>
      <c r="B65" s="667"/>
      <c r="C65" s="666"/>
      <c r="D65" s="666"/>
      <c r="E65" s="666"/>
      <c r="F65" s="666"/>
      <c r="G65" s="666"/>
      <c r="H65" s="666"/>
      <c r="I65" s="666"/>
      <c r="J65" s="666"/>
      <c r="K65" s="666"/>
      <c r="L65" s="666"/>
      <c r="M65" s="666"/>
      <c r="N65" s="666"/>
      <c r="O65" s="666"/>
      <c r="P65" s="666"/>
      <c r="Q65" s="666"/>
      <c r="R65" s="666"/>
      <c r="S65" s="666"/>
      <c r="T65" s="666"/>
    </row>
    <row r="66" ht="15.75" hidden="1" customHeight="1">
      <c r="A66" s="666"/>
      <c r="B66" s="667"/>
      <c r="C66" s="666"/>
      <c r="D66" s="666"/>
      <c r="E66" s="666"/>
      <c r="F66" s="666"/>
      <c r="G66" s="666"/>
      <c r="H66" s="666"/>
      <c r="I66" s="666"/>
      <c r="J66" s="666"/>
      <c r="K66" s="666"/>
      <c r="L66" s="666"/>
      <c r="M66" s="666"/>
      <c r="N66" s="666"/>
      <c r="O66" s="666"/>
      <c r="P66" s="666"/>
      <c r="Q66" s="666"/>
      <c r="R66" s="666"/>
      <c r="S66" s="666"/>
      <c r="T66" s="666"/>
    </row>
    <row r="67" ht="15.75" hidden="1" customHeight="1">
      <c r="A67" s="666"/>
      <c r="B67" s="667"/>
      <c r="C67" s="666"/>
      <c r="D67" s="666"/>
      <c r="E67" s="666"/>
      <c r="F67" s="666"/>
      <c r="G67" s="666"/>
      <c r="H67" s="666"/>
      <c r="I67" s="666"/>
      <c r="J67" s="666"/>
      <c r="K67" s="666"/>
      <c r="L67" s="666"/>
      <c r="M67" s="666"/>
      <c r="N67" s="666"/>
      <c r="O67" s="666"/>
      <c r="P67" s="666"/>
      <c r="Q67" s="666"/>
      <c r="R67" s="666"/>
      <c r="S67" s="666"/>
      <c r="T67" s="666"/>
    </row>
    <row r="68" ht="15.75" hidden="1" customHeight="1">
      <c r="A68" s="666"/>
      <c r="B68" s="667"/>
      <c r="C68" s="666"/>
      <c r="D68" s="666"/>
      <c r="E68" s="666"/>
      <c r="F68" s="666"/>
      <c r="G68" s="666"/>
      <c r="H68" s="666"/>
      <c r="I68" s="666"/>
      <c r="J68" s="666"/>
      <c r="K68" s="666"/>
      <c r="L68" s="666"/>
      <c r="M68" s="666"/>
      <c r="N68" s="666"/>
      <c r="O68" s="666"/>
      <c r="P68" s="666"/>
      <c r="Q68" s="666"/>
      <c r="R68" s="666"/>
      <c r="S68" s="666"/>
      <c r="T68" s="666"/>
    </row>
    <row r="69" ht="15.75" hidden="1" customHeight="1">
      <c r="A69" s="666"/>
      <c r="B69" s="667"/>
      <c r="C69" s="666"/>
      <c r="D69" s="666"/>
      <c r="E69" s="666"/>
      <c r="F69" s="666"/>
      <c r="G69" s="666"/>
      <c r="H69" s="666"/>
      <c r="I69" s="666"/>
      <c r="J69" s="666"/>
      <c r="K69" s="666"/>
      <c r="L69" s="666"/>
      <c r="M69" s="666"/>
      <c r="N69" s="666"/>
      <c r="O69" s="666"/>
      <c r="P69" s="666"/>
      <c r="Q69" s="666"/>
      <c r="R69" s="666"/>
      <c r="S69" s="666"/>
      <c r="T69" s="666"/>
    </row>
    <row r="70" ht="15.75" hidden="1" customHeight="1">
      <c r="A70" s="666"/>
      <c r="B70" s="667"/>
      <c r="C70" s="666"/>
      <c r="D70" s="666"/>
      <c r="E70" s="666"/>
      <c r="F70" s="666"/>
      <c r="G70" s="666"/>
      <c r="H70" s="666"/>
      <c r="I70" s="666"/>
      <c r="J70" s="666"/>
      <c r="K70" s="666"/>
      <c r="L70" s="666"/>
      <c r="M70" s="666"/>
      <c r="N70" s="666"/>
      <c r="O70" s="666"/>
      <c r="P70" s="666"/>
      <c r="Q70" s="666"/>
      <c r="R70" s="666"/>
      <c r="S70" s="666"/>
      <c r="T70" s="666"/>
    </row>
    <row r="71" ht="15.75" hidden="1" customHeight="1">
      <c r="A71" s="666"/>
      <c r="B71" s="667"/>
      <c r="C71" s="666"/>
      <c r="D71" s="666"/>
      <c r="E71" s="666"/>
      <c r="F71" s="666"/>
      <c r="G71" s="666"/>
      <c r="H71" s="666"/>
      <c r="I71" s="666"/>
      <c r="J71" s="666"/>
      <c r="K71" s="666"/>
      <c r="L71" s="666"/>
      <c r="M71" s="666"/>
      <c r="N71" s="666"/>
      <c r="O71" s="666"/>
      <c r="P71" s="666"/>
      <c r="Q71" s="666"/>
      <c r="R71" s="666"/>
      <c r="S71" s="666"/>
      <c r="T71" s="666"/>
    </row>
    <row r="72" ht="15.75" hidden="1" customHeight="1">
      <c r="A72" s="666"/>
      <c r="B72" s="667"/>
      <c r="C72" s="666"/>
      <c r="D72" s="666"/>
      <c r="E72" s="666"/>
      <c r="F72" s="666"/>
      <c r="G72" s="666"/>
      <c r="H72" s="666"/>
      <c r="I72" s="666"/>
      <c r="J72" s="666"/>
      <c r="K72" s="666"/>
      <c r="L72" s="666"/>
      <c r="M72" s="666"/>
      <c r="N72" s="666"/>
      <c r="O72" s="666"/>
      <c r="P72" s="666"/>
      <c r="Q72" s="666"/>
      <c r="R72" s="666"/>
      <c r="S72" s="666"/>
      <c r="T72" s="666"/>
    </row>
    <row r="73" ht="15.75" hidden="1" customHeight="1">
      <c r="A73" s="666"/>
      <c r="B73" s="667"/>
      <c r="C73" s="666"/>
      <c r="D73" s="666"/>
      <c r="E73" s="666"/>
      <c r="F73" s="666"/>
      <c r="G73" s="666"/>
      <c r="H73" s="666"/>
      <c r="I73" s="666"/>
      <c r="J73" s="666"/>
      <c r="K73" s="666"/>
      <c r="L73" s="666"/>
      <c r="M73" s="666"/>
      <c r="N73" s="666"/>
      <c r="O73" s="666"/>
      <c r="P73" s="666"/>
      <c r="Q73" s="666"/>
      <c r="R73" s="666"/>
      <c r="S73" s="666"/>
      <c r="T73" s="666"/>
    </row>
    <row r="74" ht="15.75" hidden="1" customHeight="1">
      <c r="A74" s="666"/>
      <c r="B74" s="667"/>
      <c r="C74" s="666"/>
      <c r="D74" s="666"/>
      <c r="E74" s="666"/>
      <c r="F74" s="666"/>
      <c r="G74" s="666"/>
      <c r="H74" s="666"/>
      <c r="I74" s="666"/>
      <c r="J74" s="666"/>
      <c r="K74" s="666"/>
      <c r="L74" s="666"/>
      <c r="M74" s="666"/>
      <c r="N74" s="666"/>
      <c r="O74" s="666"/>
      <c r="P74" s="666"/>
      <c r="Q74" s="666"/>
      <c r="R74" s="666"/>
      <c r="S74" s="666"/>
      <c r="T74" s="666"/>
    </row>
    <row r="75" ht="15.75" hidden="1" customHeight="1">
      <c r="A75" s="666"/>
      <c r="B75" s="667"/>
      <c r="C75" s="666"/>
      <c r="D75" s="666"/>
      <c r="E75" s="666"/>
      <c r="F75" s="666"/>
      <c r="G75" s="666"/>
      <c r="H75" s="666"/>
      <c r="I75" s="666"/>
      <c r="J75" s="666"/>
      <c r="K75" s="666"/>
      <c r="L75" s="666"/>
      <c r="M75" s="666"/>
      <c r="N75" s="666"/>
      <c r="O75" s="666"/>
      <c r="P75" s="666"/>
      <c r="Q75" s="666"/>
      <c r="R75" s="666"/>
      <c r="S75" s="666"/>
      <c r="T75" s="666"/>
    </row>
    <row r="76" ht="15.75" hidden="1" customHeight="1">
      <c r="A76" s="666"/>
      <c r="B76" s="667"/>
      <c r="C76" s="666"/>
      <c r="D76" s="666"/>
      <c r="E76" s="666"/>
      <c r="F76" s="666"/>
      <c r="G76" s="666"/>
      <c r="H76" s="666"/>
      <c r="I76" s="666"/>
      <c r="J76" s="666"/>
      <c r="K76" s="666"/>
      <c r="L76" s="666"/>
      <c r="M76" s="666"/>
      <c r="N76" s="666"/>
      <c r="O76" s="666"/>
      <c r="P76" s="666"/>
      <c r="Q76" s="666"/>
      <c r="R76" s="666"/>
      <c r="S76" s="666"/>
      <c r="T76" s="666"/>
    </row>
    <row r="77" ht="15.75" hidden="1" customHeight="1">
      <c r="A77" s="666"/>
      <c r="B77" s="667"/>
      <c r="C77" s="666"/>
      <c r="D77" s="666"/>
      <c r="E77" s="666"/>
      <c r="F77" s="666"/>
      <c r="G77" s="666"/>
      <c r="H77" s="666"/>
      <c r="I77" s="666"/>
      <c r="J77" s="666"/>
      <c r="K77" s="666"/>
      <c r="L77" s="666"/>
      <c r="M77" s="666"/>
      <c r="N77" s="666"/>
      <c r="O77" s="666"/>
      <c r="P77" s="666"/>
      <c r="Q77" s="666"/>
      <c r="R77" s="666"/>
      <c r="S77" s="666"/>
      <c r="T77" s="666"/>
    </row>
    <row r="78" ht="15.75" hidden="1" customHeight="1">
      <c r="A78" s="666"/>
      <c r="B78" s="667"/>
      <c r="C78" s="666"/>
      <c r="D78" s="666"/>
      <c r="E78" s="666"/>
      <c r="F78" s="666"/>
      <c r="G78" s="666"/>
      <c r="H78" s="666"/>
      <c r="I78" s="666"/>
      <c r="J78" s="666"/>
      <c r="K78" s="666"/>
      <c r="L78" s="666"/>
      <c r="M78" s="666"/>
      <c r="N78" s="666"/>
      <c r="O78" s="666"/>
      <c r="P78" s="666"/>
      <c r="Q78" s="666"/>
      <c r="R78" s="666"/>
      <c r="S78" s="666"/>
      <c r="T78" s="666"/>
    </row>
    <row r="79" ht="15.75" hidden="1" customHeight="1">
      <c r="A79" s="666"/>
      <c r="B79" s="667"/>
      <c r="C79" s="666"/>
      <c r="D79" s="666"/>
      <c r="E79" s="666"/>
      <c r="F79" s="666"/>
      <c r="G79" s="666"/>
      <c r="H79" s="666"/>
      <c r="I79" s="666"/>
      <c r="J79" s="666"/>
      <c r="K79" s="666"/>
      <c r="L79" s="666"/>
      <c r="M79" s="666"/>
      <c r="N79" s="666"/>
      <c r="O79" s="666"/>
      <c r="P79" s="666"/>
      <c r="Q79" s="666"/>
      <c r="R79" s="666"/>
      <c r="S79" s="666"/>
      <c r="T79" s="666"/>
    </row>
    <row r="80" ht="15.75" hidden="1" customHeight="1">
      <c r="A80" s="666"/>
      <c r="B80" s="667"/>
      <c r="C80" s="666"/>
      <c r="D80" s="666"/>
      <c r="E80" s="666"/>
      <c r="F80" s="666"/>
      <c r="G80" s="666"/>
      <c r="H80" s="666"/>
      <c r="I80" s="666"/>
      <c r="J80" s="666"/>
      <c r="K80" s="666"/>
      <c r="L80" s="666"/>
      <c r="M80" s="666"/>
      <c r="N80" s="666"/>
      <c r="O80" s="666"/>
      <c r="P80" s="666"/>
      <c r="Q80" s="666"/>
      <c r="R80" s="666"/>
      <c r="S80" s="666"/>
      <c r="T80" s="666"/>
    </row>
    <row r="81" ht="15.75" hidden="1" customHeight="1">
      <c r="A81" s="666"/>
      <c r="B81" s="667"/>
      <c r="C81" s="666"/>
      <c r="D81" s="666"/>
      <c r="E81" s="666"/>
      <c r="F81" s="666"/>
      <c r="G81" s="666"/>
      <c r="H81" s="666"/>
      <c r="I81" s="666"/>
      <c r="J81" s="666"/>
      <c r="K81" s="666"/>
      <c r="L81" s="666"/>
      <c r="M81" s="666"/>
      <c r="N81" s="666"/>
      <c r="O81" s="666"/>
      <c r="P81" s="666"/>
      <c r="Q81" s="666"/>
      <c r="R81" s="666"/>
      <c r="S81" s="666"/>
      <c r="T81" s="666"/>
    </row>
    <row r="82" ht="15.75" hidden="1" customHeight="1">
      <c r="A82" s="666"/>
      <c r="B82" s="667"/>
      <c r="C82" s="666"/>
      <c r="D82" s="666"/>
      <c r="E82" s="666"/>
      <c r="F82" s="666"/>
      <c r="G82" s="666"/>
      <c r="H82" s="666"/>
      <c r="I82" s="666"/>
      <c r="J82" s="666"/>
      <c r="K82" s="666"/>
      <c r="L82" s="666"/>
      <c r="M82" s="666"/>
      <c r="N82" s="666"/>
      <c r="O82" s="666"/>
      <c r="P82" s="666"/>
      <c r="Q82" s="666"/>
      <c r="R82" s="666"/>
      <c r="S82" s="666"/>
      <c r="T82" s="666"/>
    </row>
    <row r="83" ht="15.75" hidden="1" customHeight="1">
      <c r="A83" s="666"/>
      <c r="B83" s="667"/>
      <c r="C83" s="666"/>
      <c r="D83" s="666"/>
      <c r="E83" s="666"/>
      <c r="F83" s="666"/>
      <c r="G83" s="666"/>
      <c r="H83" s="666"/>
      <c r="I83" s="666"/>
      <c r="J83" s="666"/>
      <c r="K83" s="666"/>
      <c r="L83" s="666"/>
      <c r="M83" s="666"/>
      <c r="N83" s="666"/>
      <c r="O83" s="666"/>
      <c r="P83" s="666"/>
      <c r="Q83" s="666"/>
      <c r="R83" s="666"/>
      <c r="S83" s="666"/>
      <c r="T83" s="666"/>
    </row>
    <row r="84" ht="15.75" hidden="1" customHeight="1">
      <c r="A84" s="666"/>
      <c r="B84" s="667"/>
      <c r="C84" s="666"/>
      <c r="D84" s="666"/>
      <c r="E84" s="666"/>
      <c r="F84" s="666"/>
      <c r="G84" s="666"/>
      <c r="H84" s="666"/>
      <c r="I84" s="666"/>
      <c r="J84" s="666"/>
      <c r="K84" s="666"/>
      <c r="L84" s="666"/>
      <c r="M84" s="666"/>
      <c r="N84" s="666"/>
      <c r="O84" s="666"/>
      <c r="P84" s="666"/>
      <c r="Q84" s="666"/>
      <c r="R84" s="666"/>
      <c r="S84" s="666"/>
      <c r="T84" s="666"/>
    </row>
    <row r="85" ht="15.75" hidden="1" customHeight="1">
      <c r="A85" s="666"/>
      <c r="B85" s="667"/>
      <c r="C85" s="666"/>
      <c r="D85" s="666"/>
      <c r="E85" s="666"/>
      <c r="F85" s="666"/>
      <c r="G85" s="666"/>
      <c r="H85" s="666"/>
      <c r="I85" s="666"/>
      <c r="J85" s="666"/>
      <c r="K85" s="666"/>
      <c r="L85" s="666"/>
      <c r="M85" s="666"/>
      <c r="N85" s="666"/>
      <c r="O85" s="666"/>
      <c r="P85" s="666"/>
      <c r="Q85" s="666"/>
      <c r="R85" s="666"/>
      <c r="S85" s="666"/>
      <c r="T85" s="666"/>
    </row>
    <row r="86" ht="15.75" hidden="1" customHeight="1">
      <c r="A86" s="666"/>
      <c r="B86" s="667"/>
      <c r="C86" s="666"/>
      <c r="D86" s="666"/>
      <c r="E86" s="666"/>
      <c r="F86" s="666"/>
      <c r="G86" s="666"/>
      <c r="H86" s="666"/>
      <c r="I86" s="666"/>
      <c r="J86" s="666"/>
      <c r="K86" s="666"/>
      <c r="L86" s="666"/>
      <c r="M86" s="666"/>
      <c r="N86" s="666"/>
      <c r="O86" s="666"/>
      <c r="P86" s="666"/>
      <c r="Q86" s="666"/>
      <c r="R86" s="666"/>
      <c r="S86" s="666"/>
      <c r="T86" s="666"/>
    </row>
    <row r="87" ht="15.75" hidden="1" customHeight="1">
      <c r="A87" s="666"/>
      <c r="B87" s="667"/>
      <c r="C87" s="666"/>
      <c r="D87" s="666"/>
      <c r="E87" s="666"/>
      <c r="F87" s="666"/>
      <c r="G87" s="666"/>
      <c r="H87" s="666"/>
      <c r="I87" s="666"/>
      <c r="J87" s="666"/>
      <c r="K87" s="666"/>
      <c r="L87" s="666"/>
      <c r="M87" s="666"/>
      <c r="N87" s="666"/>
      <c r="O87" s="666"/>
      <c r="P87" s="666"/>
      <c r="Q87" s="666"/>
      <c r="R87" s="666"/>
      <c r="S87" s="666"/>
      <c r="T87" s="666"/>
    </row>
    <row r="88" ht="15.75" hidden="1" customHeight="1">
      <c r="A88" s="666"/>
      <c r="B88" s="667"/>
      <c r="C88" s="666"/>
      <c r="D88" s="666"/>
      <c r="E88" s="666"/>
      <c r="F88" s="666"/>
      <c r="G88" s="666"/>
      <c r="H88" s="666"/>
      <c r="I88" s="666"/>
      <c r="J88" s="666"/>
      <c r="K88" s="666"/>
      <c r="L88" s="666"/>
      <c r="M88" s="666"/>
      <c r="N88" s="666"/>
      <c r="O88" s="666"/>
      <c r="P88" s="666"/>
      <c r="Q88" s="666"/>
      <c r="R88" s="666"/>
      <c r="S88" s="666"/>
      <c r="T88" s="666"/>
    </row>
    <row r="89" ht="15.75" hidden="1" customHeight="1">
      <c r="A89" s="666"/>
      <c r="B89" s="667"/>
      <c r="C89" s="666"/>
      <c r="D89" s="666"/>
      <c r="E89" s="666"/>
      <c r="F89" s="666"/>
      <c r="G89" s="666"/>
      <c r="H89" s="666"/>
      <c r="I89" s="666"/>
      <c r="J89" s="666"/>
      <c r="K89" s="666"/>
      <c r="L89" s="666"/>
      <c r="M89" s="666"/>
      <c r="N89" s="666"/>
      <c r="O89" s="666"/>
      <c r="P89" s="666"/>
      <c r="Q89" s="666"/>
      <c r="R89" s="666"/>
      <c r="S89" s="666"/>
      <c r="T89" s="666"/>
    </row>
    <row r="90" ht="15.75" hidden="1" customHeight="1">
      <c r="A90" s="666"/>
      <c r="B90" s="667"/>
      <c r="C90" s="666"/>
      <c r="D90" s="666"/>
      <c r="E90" s="666"/>
      <c r="F90" s="666"/>
      <c r="G90" s="666"/>
      <c r="H90" s="666"/>
      <c r="I90" s="666"/>
      <c r="J90" s="666"/>
      <c r="K90" s="666"/>
      <c r="L90" s="666"/>
      <c r="M90" s="666"/>
      <c r="N90" s="666"/>
      <c r="O90" s="666"/>
      <c r="P90" s="666"/>
      <c r="Q90" s="666"/>
      <c r="R90" s="666"/>
      <c r="S90" s="666"/>
      <c r="T90" s="666"/>
    </row>
    <row r="91" ht="15.75" hidden="1" customHeight="1">
      <c r="A91" s="666"/>
      <c r="B91" s="667"/>
      <c r="C91" s="666"/>
      <c r="D91" s="666"/>
      <c r="E91" s="666"/>
      <c r="F91" s="666"/>
      <c r="G91" s="666"/>
      <c r="H91" s="666"/>
      <c r="I91" s="666"/>
      <c r="J91" s="666"/>
      <c r="K91" s="666"/>
      <c r="L91" s="666"/>
      <c r="M91" s="666"/>
      <c r="N91" s="666"/>
      <c r="O91" s="666"/>
      <c r="P91" s="666"/>
      <c r="Q91" s="666"/>
      <c r="R91" s="666"/>
      <c r="S91" s="666"/>
      <c r="T91" s="666"/>
    </row>
    <row r="92" ht="15.75" hidden="1" customHeight="1">
      <c r="A92" s="666"/>
      <c r="B92" s="667"/>
      <c r="C92" s="666"/>
      <c r="D92" s="666"/>
      <c r="E92" s="666"/>
      <c r="F92" s="666"/>
      <c r="G92" s="666"/>
      <c r="H92" s="666"/>
      <c r="I92" s="666"/>
      <c r="J92" s="666"/>
      <c r="K92" s="666"/>
      <c r="L92" s="666"/>
      <c r="M92" s="666"/>
      <c r="N92" s="666"/>
      <c r="O92" s="666"/>
      <c r="P92" s="666"/>
      <c r="Q92" s="666"/>
      <c r="R92" s="666"/>
      <c r="S92" s="666"/>
      <c r="T92" s="666"/>
    </row>
    <row r="93" ht="15.75" hidden="1" customHeight="1">
      <c r="A93" s="666"/>
      <c r="B93" s="667"/>
      <c r="C93" s="666"/>
      <c r="D93" s="666"/>
      <c r="E93" s="666"/>
      <c r="F93" s="666"/>
      <c r="G93" s="666"/>
      <c r="H93" s="666"/>
      <c r="I93" s="666"/>
      <c r="J93" s="666"/>
      <c r="K93" s="666"/>
      <c r="L93" s="666"/>
      <c r="M93" s="666"/>
      <c r="N93" s="666"/>
      <c r="O93" s="666"/>
      <c r="P93" s="666"/>
      <c r="Q93" s="666"/>
      <c r="R93" s="666"/>
      <c r="S93" s="666"/>
      <c r="T93" s="666"/>
    </row>
    <row r="94" ht="15.75" hidden="1" customHeight="1">
      <c r="A94" s="666"/>
      <c r="B94" s="667"/>
      <c r="C94" s="666"/>
      <c r="D94" s="666"/>
      <c r="E94" s="666"/>
      <c r="F94" s="666"/>
      <c r="G94" s="666"/>
      <c r="H94" s="666"/>
      <c r="I94" s="666"/>
      <c r="J94" s="666"/>
      <c r="K94" s="666"/>
      <c r="L94" s="666"/>
      <c r="M94" s="666"/>
      <c r="N94" s="666"/>
      <c r="O94" s="666"/>
      <c r="P94" s="666"/>
      <c r="Q94" s="666"/>
      <c r="R94" s="666"/>
      <c r="S94" s="666"/>
      <c r="T94" s="666"/>
    </row>
    <row r="95" ht="15.75" hidden="1" customHeight="1">
      <c r="A95" s="666"/>
      <c r="B95" s="667"/>
      <c r="C95" s="666"/>
      <c r="D95" s="666"/>
      <c r="E95" s="666"/>
      <c r="F95" s="666"/>
      <c r="G95" s="666"/>
      <c r="H95" s="666"/>
      <c r="I95" s="666"/>
      <c r="J95" s="666"/>
      <c r="K95" s="666"/>
      <c r="L95" s="666"/>
      <c r="M95" s="666"/>
      <c r="N95" s="666"/>
      <c r="O95" s="666"/>
      <c r="P95" s="666"/>
      <c r="Q95" s="666"/>
      <c r="R95" s="666"/>
      <c r="S95" s="666"/>
      <c r="T95" s="666"/>
    </row>
    <row r="96" ht="15.75" hidden="1" customHeight="1">
      <c r="A96" s="666"/>
      <c r="B96" s="667"/>
      <c r="C96" s="666"/>
      <c r="D96" s="666"/>
      <c r="E96" s="666"/>
      <c r="F96" s="666"/>
      <c r="G96" s="666"/>
      <c r="H96" s="666"/>
      <c r="I96" s="666"/>
      <c r="J96" s="666"/>
      <c r="K96" s="666"/>
      <c r="L96" s="666"/>
      <c r="M96" s="666"/>
      <c r="N96" s="666"/>
      <c r="O96" s="666"/>
      <c r="P96" s="666"/>
      <c r="Q96" s="666"/>
      <c r="R96" s="666"/>
      <c r="S96" s="666"/>
      <c r="T96" s="666"/>
    </row>
    <row r="97" ht="15.75" hidden="1" customHeight="1">
      <c r="A97" s="666"/>
      <c r="B97" s="667"/>
      <c r="C97" s="666"/>
      <c r="D97" s="666"/>
      <c r="E97" s="666"/>
      <c r="F97" s="666"/>
      <c r="G97" s="666"/>
      <c r="H97" s="666"/>
      <c r="I97" s="666"/>
      <c r="J97" s="666"/>
      <c r="K97" s="666"/>
      <c r="L97" s="666"/>
      <c r="M97" s="666"/>
      <c r="N97" s="666"/>
      <c r="O97" s="666"/>
      <c r="P97" s="666"/>
      <c r="Q97" s="666"/>
      <c r="R97" s="666"/>
      <c r="S97" s="666"/>
      <c r="T97" s="666"/>
    </row>
    <row r="98" ht="15.75" hidden="1" customHeight="1">
      <c r="A98" s="666"/>
      <c r="B98" s="667"/>
      <c r="C98" s="666"/>
      <c r="D98" s="666"/>
      <c r="E98" s="666"/>
      <c r="F98" s="666"/>
      <c r="G98" s="666"/>
      <c r="H98" s="666"/>
      <c r="I98" s="666"/>
      <c r="J98" s="666"/>
      <c r="K98" s="666"/>
      <c r="L98" s="666"/>
      <c r="M98" s="666"/>
      <c r="N98" s="666"/>
      <c r="O98" s="666"/>
      <c r="P98" s="666"/>
      <c r="Q98" s="666"/>
      <c r="R98" s="666"/>
      <c r="S98" s="666"/>
      <c r="T98" s="666"/>
    </row>
    <row r="99" ht="15.75" hidden="1" customHeight="1">
      <c r="A99" s="666"/>
      <c r="B99" s="667"/>
      <c r="C99" s="666"/>
      <c r="D99" s="666"/>
      <c r="E99" s="666"/>
      <c r="F99" s="666"/>
      <c r="G99" s="666"/>
      <c r="H99" s="666"/>
      <c r="I99" s="666"/>
      <c r="J99" s="666"/>
      <c r="K99" s="666"/>
      <c r="L99" s="666"/>
      <c r="M99" s="666"/>
      <c r="N99" s="666"/>
      <c r="O99" s="666"/>
      <c r="P99" s="666"/>
      <c r="Q99" s="666"/>
      <c r="R99" s="666"/>
      <c r="S99" s="666"/>
      <c r="T99" s="666"/>
    </row>
    <row r="100" ht="15.75" hidden="1" customHeight="1">
      <c r="A100" s="666"/>
      <c r="B100" s="667"/>
      <c r="C100" s="666"/>
      <c r="D100" s="666"/>
      <c r="E100" s="666"/>
      <c r="F100" s="666"/>
      <c r="G100" s="666"/>
      <c r="H100" s="666"/>
      <c r="I100" s="666"/>
      <c r="J100" s="666"/>
      <c r="K100" s="666"/>
      <c r="L100" s="666"/>
      <c r="M100" s="666"/>
      <c r="N100" s="666"/>
      <c r="O100" s="666"/>
      <c r="P100" s="666"/>
      <c r="Q100" s="666"/>
      <c r="R100" s="666"/>
      <c r="S100" s="666"/>
      <c r="T100" s="666"/>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D9:G9"/>
    <mergeCell ref="D5:G5"/>
    <mergeCell ref="B3:G3"/>
    <mergeCell ref="D7:G7"/>
    <mergeCell ref="D11:G11"/>
    <mergeCell ref="D13:G13"/>
    <mergeCell ref="D15:G15"/>
    <mergeCell ref="D17:G17"/>
    <mergeCell ref="D19:G19"/>
    <mergeCell ref="B24:E24"/>
    <mergeCell ref="B23:F23"/>
  </mergeCells>
  <printOptions gridLines="1" horizontalCentered="1"/>
  <pageMargins bottom="0.75" footer="0.0" header="0.0" left="0.7" right="0.7" top="0.75"/>
  <pageSetup fitToHeight="0" cellComments="atEnd" orientation="landscape" pageOrder="overThenDown"/>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8" width="21.57"/>
  </cols>
  <sheetData>
    <row r="1" ht="15.75" customHeight="1">
      <c r="A1" s="702" t="s">
        <v>783</v>
      </c>
      <c r="B1" s="702" t="s">
        <v>784</v>
      </c>
      <c r="C1" s="702" t="s">
        <v>785</v>
      </c>
      <c r="D1" s="405" t="s">
        <v>786</v>
      </c>
      <c r="E1" s="405" t="s">
        <v>787</v>
      </c>
      <c r="F1" s="405" t="s">
        <v>788</v>
      </c>
      <c r="G1" s="405" t="s">
        <v>789</v>
      </c>
      <c r="H1" s="702" t="s">
        <v>790</v>
      </c>
    </row>
    <row r="2" ht="15.75" customHeight="1">
      <c r="A2" s="703">
        <v>43697.43320079861</v>
      </c>
      <c r="B2" s="405" t="s">
        <v>791</v>
      </c>
      <c r="C2" s="704">
        <v>43697.0</v>
      </c>
      <c r="D2" s="405">
        <v>3.0</v>
      </c>
      <c r="E2" s="405">
        <v>3.0</v>
      </c>
      <c r="F2" s="405">
        <v>3.0</v>
      </c>
      <c r="G2" s="405">
        <v>3.0</v>
      </c>
    </row>
    <row r="3" ht="15.75" customHeight="1">
      <c r="A3" s="703">
        <v>43697.43376510417</v>
      </c>
      <c r="B3" s="405" t="s">
        <v>791</v>
      </c>
      <c r="C3" s="704">
        <v>43697.0</v>
      </c>
      <c r="D3" s="405">
        <v>3.0</v>
      </c>
      <c r="E3" s="405">
        <v>2.0</v>
      </c>
      <c r="F3" s="405">
        <v>2.0</v>
      </c>
      <c r="G3" s="405">
        <v>3.0</v>
      </c>
      <c r="H3" s="405" t="s">
        <v>792</v>
      </c>
    </row>
    <row r="4" ht="15.75" customHeight="1">
      <c r="A4" s="703">
        <v>43770.519705046296</v>
      </c>
      <c r="B4" s="405" t="s">
        <v>793</v>
      </c>
      <c r="C4" s="704">
        <v>43755.0</v>
      </c>
      <c r="D4" s="405">
        <v>4.0</v>
      </c>
      <c r="E4" s="405">
        <v>4.0</v>
      </c>
      <c r="F4" s="405">
        <v>4.0</v>
      </c>
      <c r="G4" s="405">
        <v>4.0</v>
      </c>
    </row>
    <row r="5" ht="15.75" customHeight="1">
      <c r="A5" s="703">
        <v>43770.5231808449</v>
      </c>
      <c r="B5" s="405" t="s">
        <v>794</v>
      </c>
      <c r="C5" s="704">
        <v>43755.0</v>
      </c>
      <c r="D5" s="405">
        <v>4.0</v>
      </c>
      <c r="E5" s="405">
        <v>4.0</v>
      </c>
      <c r="F5" s="405">
        <v>4.0</v>
      </c>
      <c r="G5" s="405">
        <v>4.0</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6" width="14.43"/>
  </cols>
  <sheetData>
    <row r="1" ht="15.75" customHeight="1">
      <c r="A1" s="405" t="s">
        <v>795</v>
      </c>
      <c r="B1" s="405" t="s">
        <v>375</v>
      </c>
    </row>
    <row r="2" ht="15.75" customHeight="1">
      <c r="A2" s="405" t="s">
        <v>697</v>
      </c>
      <c r="B2" s="702" t="str">
        <f>'Action Planning and Short-Term '!B7</f>
        <v>Self-management and Regulation: By June 2020 SEED MD will establish a school-wide system to explicitly teach self-management and regulation to students in grades 6-8; to include a common standard/definition, methods/strategies, an ongoing monitoring and feedback loop (quality bar/rubric).</v>
      </c>
    </row>
    <row r="3" ht="15.75" customHeight="1">
      <c r="A3" s="405" t="s">
        <v>796</v>
      </c>
      <c r="B3" s="702" t="str">
        <f>'Action Planning and Short-Term '!B22</f>
        <v>Identify programs and activities (fieldtrips, workshops, projects, seminars) that help students develop a sense of community, and ncrease in positive interactions, and increase buy-in/engagement in academic program</v>
      </c>
    </row>
    <row r="4" ht="15.75" customHeight="1">
      <c r="A4" s="405" t="s">
        <v>664</v>
      </c>
      <c r="B4" s="702" t="str">
        <f>'Action Planning and Short-Term '!B42</f>
        <v>Ongoing literacy-focused professional development. </v>
      </c>
    </row>
    <row r="5" ht="15.75" customHeight="1">
      <c r="A5" s="405" t="s">
        <v>797</v>
      </c>
      <c r="B5" s="702" t="str">
        <f>'Action Planning and Short-Term '!B57</f>
        <v>The ILT team will conduct instructional rounds to ensure math teachers are creating and implementing lesson plans aligned to the Common Core Standards. Implementation of cross department (teachers, student life, and student support) professional development centered around data analysis and unwrapping the CCSS around mathematics. </v>
      </c>
    </row>
    <row r="6" ht="15.75" customHeight="1">
      <c r="B6" s="702" t="str">
        <f>'Action Planning and Short-Term '!B84</f>
        <v>By June 2020 SEED MD will create and execute an accountability system for Model of Care. </v>
      </c>
    </row>
    <row r="7" ht="15.75" customHeight="1">
      <c r="B7" s="702" t="str">
        <f>'Action Planning and Short-Term '!B101</f>
        <v>By June 2020, there will be Model of Care professional development and refreshers for all staff. * Preventing Problem Behaviors, Encouraging Positive Behaviors and Correcting Problem Behaviors.(Planned teaching, Types of Praise,Corrective Strategies) </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3929"/>
    <outlinePr summaryBelow="0" summaryRight="0"/>
    <pageSetUpPr fitToPage="1"/>
  </sheetPr>
  <sheetViews>
    <sheetView showGridLines="0" workbookViewId="0">
      <pane ySplit="10.0" topLeftCell="A11" activePane="bottomLeft" state="frozen"/>
      <selection activeCell="B12" sqref="B12" pane="bottomLeft"/>
    </sheetView>
  </sheetViews>
  <sheetFormatPr customHeight="1" defaultColWidth="14.43" defaultRowHeight="15.0"/>
  <cols>
    <col customWidth="1" min="1" max="1" width="1.14"/>
    <col customWidth="1" min="2" max="2" width="22.71"/>
    <col customWidth="1" min="3" max="3" width="22.57"/>
    <col customWidth="1" min="4" max="4" width="2.0"/>
    <col customWidth="1" min="5" max="5" width="23.29"/>
    <col customWidth="1" min="6" max="6" width="21.0"/>
    <col customWidth="1" min="7" max="7" width="2.14"/>
    <col customWidth="1" min="8" max="8" width="16.29"/>
    <col customWidth="1" min="9" max="9" width="22.71"/>
    <col customWidth="1" min="10" max="10" width="1.57"/>
    <col customWidth="1" min="11" max="11" width="19.0"/>
    <col customWidth="1" min="12" max="12" width="8.29"/>
    <col customWidth="1" min="13" max="13" width="9.14"/>
    <col customWidth="1" min="14" max="14" width="1.29"/>
    <col customWidth="1" min="15" max="15" width="13.43"/>
    <col customWidth="1" min="16" max="16" width="11.0"/>
    <col customWidth="1" min="17" max="17" width="3.71"/>
  </cols>
  <sheetData>
    <row r="1" ht="1.5" customHeight="1">
      <c r="A1" s="2"/>
      <c r="B1" s="3"/>
      <c r="C1" s="3"/>
      <c r="D1" s="3"/>
      <c r="E1" s="3"/>
      <c r="F1" s="3"/>
      <c r="G1" s="2"/>
      <c r="H1" s="3"/>
      <c r="I1" s="3"/>
      <c r="J1" s="2"/>
      <c r="K1" s="2"/>
      <c r="L1" s="2"/>
      <c r="M1" s="2"/>
      <c r="N1" s="2"/>
      <c r="O1" s="2"/>
      <c r="P1" s="2"/>
      <c r="Q1" s="2"/>
    </row>
    <row r="2" ht="1.5" customHeight="1">
      <c r="A2" s="15"/>
      <c r="B2" s="17" t="s">
        <v>9</v>
      </c>
      <c r="C2" s="19"/>
      <c r="D2" s="19"/>
      <c r="E2" s="19"/>
      <c r="F2" s="19"/>
      <c r="G2" s="19"/>
      <c r="H2" s="19"/>
      <c r="I2" s="19"/>
      <c r="J2" s="19"/>
      <c r="K2" s="19"/>
      <c r="L2" s="19"/>
      <c r="M2" s="19"/>
      <c r="N2" s="19"/>
      <c r="O2" s="19"/>
      <c r="P2" s="19"/>
      <c r="Q2" s="2"/>
    </row>
    <row r="3" ht="15.75" customHeight="1">
      <c r="A3" s="30"/>
      <c r="B3" s="33" t="s">
        <v>37</v>
      </c>
      <c r="C3" s="7"/>
      <c r="D3" s="7"/>
      <c r="E3" s="7"/>
      <c r="F3" s="7"/>
      <c r="G3" s="7"/>
      <c r="H3" s="7"/>
      <c r="I3" s="7"/>
      <c r="J3" s="7"/>
      <c r="K3" s="7"/>
      <c r="L3" s="7"/>
      <c r="M3" s="7"/>
      <c r="N3" s="7"/>
      <c r="O3" s="7"/>
      <c r="P3" s="9"/>
      <c r="Q3" s="35"/>
    </row>
    <row r="4" ht="15.75" customHeight="1">
      <c r="A4" s="30"/>
      <c r="B4" s="37"/>
      <c r="C4" s="38" t="s">
        <v>41</v>
      </c>
      <c r="D4" s="39"/>
      <c r="E4" s="19"/>
      <c r="F4" s="19"/>
      <c r="G4" s="19"/>
      <c r="H4" s="19"/>
      <c r="I4" s="19"/>
      <c r="J4" s="40"/>
      <c r="K4" s="40"/>
      <c r="L4" s="40"/>
      <c r="M4" s="40"/>
      <c r="N4" s="40"/>
      <c r="O4" s="40"/>
      <c r="P4" s="41"/>
      <c r="Q4" s="35"/>
    </row>
    <row r="5" ht="1.5" customHeight="1">
      <c r="A5" s="30"/>
      <c r="B5" s="33" t="s">
        <v>42</v>
      </c>
      <c r="C5" s="7"/>
      <c r="D5" s="7"/>
      <c r="E5" s="7"/>
      <c r="F5" s="7"/>
      <c r="G5" s="7"/>
      <c r="H5" s="7"/>
      <c r="I5" s="7"/>
      <c r="J5" s="7"/>
      <c r="K5" s="7"/>
      <c r="L5" s="7"/>
      <c r="M5" s="7"/>
      <c r="N5" s="7"/>
      <c r="O5" s="7"/>
      <c r="P5" s="9"/>
      <c r="Q5" s="35"/>
    </row>
    <row r="6" ht="16.5" customHeight="1">
      <c r="A6" s="42"/>
      <c r="B6" s="43" t="s">
        <v>43</v>
      </c>
      <c r="D6" s="44"/>
      <c r="E6" s="44"/>
      <c r="F6" s="44"/>
      <c r="G6" s="45"/>
      <c r="H6" s="44"/>
      <c r="I6" s="44"/>
      <c r="J6" s="45"/>
      <c r="K6" s="45"/>
      <c r="L6" s="45"/>
      <c r="M6" s="45"/>
      <c r="N6" s="45"/>
      <c r="O6" s="45"/>
      <c r="P6" s="46"/>
      <c r="Q6" s="35"/>
    </row>
    <row r="7" ht="6.75" customHeight="1">
      <c r="A7" s="42"/>
      <c r="B7" s="3"/>
      <c r="C7" s="3"/>
      <c r="D7" s="3"/>
      <c r="E7" s="3"/>
      <c r="F7" s="3"/>
      <c r="G7" s="47"/>
      <c r="H7" s="3"/>
      <c r="I7" s="3"/>
      <c r="J7" s="47"/>
      <c r="K7" s="47"/>
      <c r="L7" s="47"/>
      <c r="M7" s="47"/>
      <c r="N7" s="47"/>
      <c r="O7" s="47"/>
      <c r="P7" s="47"/>
      <c r="Q7" s="2"/>
    </row>
    <row r="8" ht="15.75" customHeight="1">
      <c r="A8" s="48"/>
      <c r="B8" s="49" t="s">
        <v>44</v>
      </c>
      <c r="D8" s="51" t="s">
        <v>45</v>
      </c>
      <c r="E8" s="53" t="s">
        <v>46</v>
      </c>
      <c r="F8" s="55"/>
      <c r="G8" s="51" t="s">
        <v>45</v>
      </c>
      <c r="H8" s="53" t="s">
        <v>47</v>
      </c>
      <c r="I8" s="48"/>
      <c r="J8" s="57"/>
      <c r="K8" s="57"/>
      <c r="L8" s="57"/>
      <c r="M8" s="57"/>
      <c r="N8" s="57"/>
      <c r="O8" s="57"/>
      <c r="P8" s="57"/>
      <c r="Q8" s="48"/>
    </row>
    <row r="9" ht="6.75" customHeight="1">
      <c r="A9" s="42"/>
      <c r="B9" s="60"/>
      <c r="C9" s="60"/>
      <c r="D9" s="60"/>
      <c r="E9" s="60"/>
      <c r="F9" s="60"/>
      <c r="G9" s="61"/>
      <c r="H9" s="60"/>
      <c r="I9" s="60"/>
      <c r="J9" s="61"/>
      <c r="K9" s="61"/>
      <c r="L9" s="61"/>
      <c r="M9" s="61"/>
      <c r="N9" s="61"/>
      <c r="O9" s="61"/>
      <c r="P9" s="61"/>
      <c r="Q9" s="2"/>
    </row>
    <row r="10" ht="15.75" customHeight="1">
      <c r="A10" s="30"/>
      <c r="B10" s="71" t="s">
        <v>50</v>
      </c>
      <c r="C10" s="21"/>
      <c r="D10" s="74"/>
      <c r="E10" s="75" t="s">
        <v>75</v>
      </c>
      <c r="F10" s="21"/>
      <c r="G10" s="78"/>
      <c r="H10" s="80" t="s">
        <v>79</v>
      </c>
      <c r="I10" s="21"/>
      <c r="J10" s="82"/>
      <c r="K10" s="84" t="s">
        <v>80</v>
      </c>
      <c r="L10" s="19"/>
      <c r="M10" s="19"/>
      <c r="N10" s="86"/>
      <c r="O10" s="88" t="s">
        <v>81</v>
      </c>
      <c r="P10" s="21"/>
      <c r="Q10" s="35"/>
    </row>
    <row r="11" ht="3.75" customHeight="1">
      <c r="A11" s="42"/>
      <c r="B11" s="89"/>
      <c r="C11" s="89"/>
      <c r="D11" s="60"/>
      <c r="E11" s="89"/>
      <c r="F11" s="93"/>
      <c r="G11" s="61"/>
      <c r="H11" s="95"/>
      <c r="I11" s="93"/>
      <c r="J11" s="61"/>
      <c r="K11" s="96"/>
      <c r="L11" s="96"/>
      <c r="M11" s="96"/>
      <c r="N11" s="61"/>
      <c r="O11" s="98"/>
      <c r="P11" s="98"/>
      <c r="Q11" s="2"/>
    </row>
    <row r="12" ht="15.75" customHeight="1">
      <c r="A12" s="30"/>
      <c r="B12" s="100" t="s">
        <v>87</v>
      </c>
      <c r="C12" s="102"/>
      <c r="D12" s="103"/>
      <c r="E12" s="106" t="s">
        <v>89</v>
      </c>
      <c r="F12" s="102"/>
      <c r="G12" s="108"/>
      <c r="H12" s="110" t="s">
        <v>92</v>
      </c>
      <c r="I12" s="102"/>
      <c r="J12" s="108"/>
      <c r="K12" s="112" t="s">
        <v>94</v>
      </c>
      <c r="L12" s="93"/>
      <c r="M12" s="117" t="s">
        <v>99</v>
      </c>
      <c r="N12" s="108"/>
      <c r="O12" s="122" t="s">
        <v>108</v>
      </c>
      <c r="P12" s="102"/>
      <c r="Q12" s="35"/>
    </row>
    <row r="13" ht="40.5" customHeight="1">
      <c r="A13" s="30"/>
      <c r="B13" s="124" t="s">
        <v>120</v>
      </c>
      <c r="C13" s="102"/>
      <c r="D13" s="103"/>
      <c r="E13" s="125"/>
      <c r="F13" s="9"/>
      <c r="G13" s="108"/>
      <c r="H13" s="127" t="s">
        <v>134</v>
      </c>
      <c r="I13" s="102"/>
      <c r="J13" s="108"/>
      <c r="K13" s="130" t="s">
        <v>135</v>
      </c>
      <c r="L13" s="93"/>
      <c r="M13" s="135">
        <v>10.0</v>
      </c>
      <c r="N13" s="108"/>
      <c r="O13" s="141" t="s">
        <v>161</v>
      </c>
      <c r="P13" s="9"/>
      <c r="Q13" s="35"/>
    </row>
    <row r="14" ht="15.75" customHeight="1">
      <c r="A14" s="30"/>
      <c r="B14" s="143" t="s">
        <v>162</v>
      </c>
      <c r="C14" s="143" t="s">
        <v>164</v>
      </c>
      <c r="D14" s="103"/>
      <c r="E14" s="146"/>
      <c r="F14" s="147"/>
      <c r="G14" s="148"/>
      <c r="H14" s="149" t="s">
        <v>168</v>
      </c>
      <c r="I14" s="149" t="s">
        <v>171</v>
      </c>
      <c r="J14" s="150"/>
      <c r="K14" s="112" t="s">
        <v>173</v>
      </c>
      <c r="L14" s="93"/>
      <c r="M14" s="117" t="s">
        <v>99</v>
      </c>
      <c r="N14" s="148"/>
      <c r="O14" s="146"/>
      <c r="P14" s="147"/>
      <c r="Q14" s="35"/>
    </row>
    <row r="15" ht="37.5" customHeight="1">
      <c r="A15" s="30"/>
      <c r="B15" s="153" t="s">
        <v>174</v>
      </c>
      <c r="C15" s="153" t="s">
        <v>176</v>
      </c>
      <c r="D15" s="103"/>
      <c r="E15" s="155"/>
      <c r="F15" s="21"/>
      <c r="G15" s="148"/>
      <c r="H15" s="156" t="s">
        <v>178</v>
      </c>
      <c r="I15" s="156" t="s">
        <v>179</v>
      </c>
      <c r="J15" s="150"/>
      <c r="K15" s="160" t="s">
        <v>181</v>
      </c>
      <c r="L15" s="102"/>
      <c r="M15" s="135">
        <v>16.0</v>
      </c>
      <c r="N15" s="148"/>
      <c r="O15" s="155"/>
      <c r="P15" s="21"/>
      <c r="Q15" s="35"/>
    </row>
    <row r="16" ht="7.5" customHeight="1">
      <c r="A16" s="42"/>
      <c r="B16" s="162"/>
      <c r="C16" s="162"/>
      <c r="D16" s="60"/>
      <c r="E16" s="164"/>
      <c r="F16" s="164"/>
      <c r="G16" s="61"/>
      <c r="H16" s="165"/>
      <c r="I16" s="165"/>
      <c r="J16" s="167"/>
      <c r="K16" s="169"/>
      <c r="L16" s="169"/>
      <c r="M16" s="169"/>
      <c r="N16" s="61"/>
      <c r="O16" s="173"/>
      <c r="P16" s="173"/>
      <c r="Q16" s="2"/>
    </row>
    <row r="17" ht="15.75" customHeight="1">
      <c r="A17" s="30"/>
      <c r="B17" s="176"/>
      <c r="C17" s="102"/>
      <c r="D17" s="103"/>
      <c r="E17" s="106" t="s">
        <v>225</v>
      </c>
      <c r="F17" s="102"/>
      <c r="G17" s="108"/>
      <c r="H17" s="110" t="s">
        <v>227</v>
      </c>
      <c r="I17" s="102"/>
      <c r="J17" s="179"/>
      <c r="K17" s="180"/>
      <c r="L17" s="180"/>
      <c r="M17" s="180"/>
      <c r="N17" s="42"/>
      <c r="O17" s="181"/>
      <c r="P17" s="181"/>
      <c r="Q17" s="2"/>
    </row>
    <row r="18" ht="24.75" customHeight="1">
      <c r="A18" s="30"/>
      <c r="B18" s="182" t="s">
        <v>231</v>
      </c>
      <c r="C18" s="182" t="s">
        <v>234</v>
      </c>
      <c r="D18" s="103"/>
      <c r="E18" s="184"/>
      <c r="F18" s="9"/>
      <c r="G18" s="108"/>
      <c r="H18" s="186"/>
      <c r="I18" s="9"/>
      <c r="J18" s="187"/>
      <c r="K18" s="188"/>
      <c r="L18" s="188"/>
      <c r="M18" s="188"/>
      <c r="N18" s="42"/>
      <c r="O18" s="190"/>
      <c r="P18" s="190"/>
      <c r="Q18" s="2"/>
    </row>
    <row r="19" ht="11.25" customHeight="1">
      <c r="A19" s="30"/>
      <c r="B19" s="192" t="s">
        <v>239</v>
      </c>
      <c r="C19" s="195" t="s">
        <v>241</v>
      </c>
      <c r="D19" s="103"/>
      <c r="E19" s="146"/>
      <c r="F19" s="147"/>
      <c r="G19" s="148"/>
      <c r="H19" s="155"/>
      <c r="I19" s="21"/>
      <c r="J19" s="196"/>
      <c r="K19" s="167"/>
      <c r="L19" s="167" t="s">
        <v>245</v>
      </c>
      <c r="M19" s="167"/>
      <c r="N19" s="61"/>
      <c r="O19" s="181"/>
      <c r="P19" s="181"/>
      <c r="Q19" s="2"/>
    </row>
    <row r="20" ht="14.25" customHeight="1">
      <c r="A20" s="30"/>
      <c r="B20" s="197"/>
      <c r="C20" s="197"/>
      <c r="D20" s="103"/>
      <c r="E20" s="146"/>
      <c r="F20" s="147"/>
      <c r="G20" s="148"/>
      <c r="H20" s="149" t="s">
        <v>168</v>
      </c>
      <c r="I20" s="149" t="s">
        <v>171</v>
      </c>
      <c r="J20" s="196"/>
      <c r="K20" s="167"/>
      <c r="L20" s="167"/>
      <c r="M20" s="167"/>
      <c r="N20" s="61"/>
      <c r="O20" s="181"/>
      <c r="P20" s="181"/>
      <c r="Q20" s="2"/>
    </row>
    <row r="21" ht="39.0" customHeight="1">
      <c r="A21" s="30"/>
      <c r="B21" s="194"/>
      <c r="C21" s="194"/>
      <c r="D21" s="103"/>
      <c r="E21" s="155"/>
      <c r="F21" s="21"/>
      <c r="G21" s="148"/>
      <c r="H21" s="156"/>
      <c r="I21" s="156"/>
      <c r="J21" s="200"/>
      <c r="K21" s="167"/>
      <c r="L21" s="167"/>
      <c r="M21" s="167"/>
      <c r="N21" s="61"/>
      <c r="O21" s="181"/>
      <c r="P21" s="181"/>
      <c r="Q21" s="2"/>
    </row>
    <row r="22" ht="9.0" customHeight="1">
      <c r="A22" s="30"/>
      <c r="B22" s="192" t="s">
        <v>250</v>
      </c>
      <c r="C22" s="195" t="s">
        <v>251</v>
      </c>
      <c r="D22" s="204"/>
      <c r="E22" s="206"/>
      <c r="F22" s="206"/>
      <c r="G22" s="61"/>
      <c r="H22" s="208"/>
      <c r="I22" s="208"/>
      <c r="J22" s="61"/>
      <c r="K22" s="167"/>
      <c r="L22" s="167"/>
      <c r="M22" s="167"/>
      <c r="N22" s="61"/>
      <c r="O22" s="181"/>
      <c r="P22" s="181"/>
      <c r="Q22" s="2"/>
    </row>
    <row r="23" ht="15.75" customHeight="1">
      <c r="A23" s="30"/>
      <c r="B23" s="197"/>
      <c r="C23" s="197"/>
      <c r="D23" s="103"/>
      <c r="E23" s="106" t="s">
        <v>255</v>
      </c>
      <c r="F23" s="102"/>
      <c r="G23" s="148"/>
      <c r="H23" s="110" t="s">
        <v>256</v>
      </c>
      <c r="I23" s="102"/>
      <c r="J23" s="200"/>
      <c r="K23" s="167"/>
      <c r="L23" s="167"/>
      <c r="M23" s="167"/>
      <c r="N23" s="61"/>
      <c r="O23" s="181"/>
      <c r="P23" s="181"/>
      <c r="Q23" s="2"/>
    </row>
    <row r="24" ht="64.5" customHeight="1">
      <c r="A24" s="30"/>
      <c r="B24" s="197"/>
      <c r="C24" s="197"/>
      <c r="D24" s="103"/>
      <c r="E24" s="184" t="s">
        <v>258</v>
      </c>
      <c r="F24" s="9"/>
      <c r="G24" s="148"/>
      <c r="H24" s="161" t="s">
        <v>258</v>
      </c>
      <c r="I24" s="102"/>
      <c r="J24" s="200"/>
      <c r="K24" s="167"/>
      <c r="L24" s="167"/>
      <c r="M24" s="167"/>
      <c r="N24" s="61"/>
      <c r="O24" s="181"/>
      <c r="P24" s="181"/>
      <c r="Q24" s="2"/>
    </row>
    <row r="25" ht="24.0" customHeight="1">
      <c r="A25" s="30"/>
      <c r="B25" s="194"/>
      <c r="C25" s="194"/>
      <c r="D25" s="103"/>
      <c r="E25" s="146"/>
      <c r="F25" s="147"/>
      <c r="G25" s="148"/>
      <c r="H25" s="149" t="s">
        <v>168</v>
      </c>
      <c r="I25" s="149" t="s">
        <v>171</v>
      </c>
      <c r="J25" s="200"/>
      <c r="K25" s="2"/>
      <c r="L25" s="2"/>
      <c r="M25" s="2"/>
      <c r="N25" s="61"/>
      <c r="O25" s="181"/>
      <c r="P25" s="181"/>
      <c r="Q25" s="2"/>
    </row>
    <row r="26" ht="15.75" customHeight="1">
      <c r="A26" s="30"/>
      <c r="B26" s="192" t="s">
        <v>263</v>
      </c>
      <c r="C26" s="195" t="s">
        <v>267</v>
      </c>
      <c r="D26" s="103"/>
      <c r="E26" s="146"/>
      <c r="F26" s="147"/>
      <c r="G26" s="148"/>
      <c r="H26" s="216"/>
      <c r="I26" s="216"/>
      <c r="J26" s="200"/>
      <c r="K26" s="2"/>
      <c r="L26" s="2"/>
      <c r="M26" s="2"/>
      <c r="N26" s="61"/>
      <c r="O26" s="181"/>
      <c r="P26" s="181"/>
      <c r="Q26" s="2"/>
    </row>
    <row r="27" ht="15.75" customHeight="1">
      <c r="A27" s="30"/>
      <c r="B27" s="197"/>
      <c r="C27" s="197"/>
      <c r="D27" s="103"/>
      <c r="E27" s="146"/>
      <c r="F27" s="147"/>
      <c r="G27" s="108"/>
      <c r="H27" s="197"/>
      <c r="I27" s="197"/>
      <c r="J27" s="200"/>
      <c r="K27" s="220"/>
      <c r="N27" s="61"/>
      <c r="O27" s="181"/>
      <c r="P27" s="181"/>
      <c r="Q27" s="2"/>
    </row>
    <row r="28" ht="15.75" customHeight="1">
      <c r="A28" s="30"/>
      <c r="B28" s="197"/>
      <c r="C28" s="197"/>
      <c r="D28" s="103"/>
      <c r="E28" s="146"/>
      <c r="F28" s="147"/>
      <c r="G28" s="148"/>
      <c r="H28" s="197"/>
      <c r="I28" s="197"/>
      <c r="J28" s="200"/>
      <c r="K28" s="221"/>
      <c r="L28" s="86"/>
      <c r="M28" s="221"/>
      <c r="N28" s="61"/>
      <c r="O28" s="181"/>
      <c r="P28" s="181"/>
      <c r="Q28" s="2"/>
    </row>
    <row r="29" ht="15.75" customHeight="1">
      <c r="A29" s="30"/>
      <c r="B29" s="194"/>
      <c r="C29" s="194"/>
      <c r="D29" s="103"/>
      <c r="E29" s="155"/>
      <c r="F29" s="21"/>
      <c r="G29" s="148"/>
      <c r="H29" s="194"/>
      <c r="I29" s="194"/>
      <c r="J29" s="200"/>
      <c r="K29" s="223"/>
      <c r="L29" s="224"/>
      <c r="M29" s="224"/>
      <c r="N29" s="61"/>
      <c r="O29" s="181"/>
      <c r="P29" s="181"/>
      <c r="Q29" s="2"/>
    </row>
    <row r="30" ht="8.25" customHeight="1">
      <c r="A30" s="42"/>
      <c r="B30" s="226"/>
      <c r="C30" s="226"/>
      <c r="D30" s="226"/>
      <c r="E30" s="164"/>
      <c r="F30" s="164"/>
      <c r="G30" s="228"/>
      <c r="H30" s="226"/>
      <c r="I30" s="226"/>
      <c r="J30" s="228"/>
      <c r="K30" s="229"/>
      <c r="L30" s="19"/>
      <c r="M30" s="19"/>
      <c r="N30" s="228"/>
      <c r="O30" s="228"/>
      <c r="P30" s="228"/>
      <c r="Q30" s="2"/>
    </row>
    <row r="31" ht="15.75" customHeight="1">
      <c r="A31" s="30"/>
      <c r="B31" s="233" t="s">
        <v>283</v>
      </c>
      <c r="C31" s="7"/>
      <c r="D31" s="7"/>
      <c r="E31" s="7"/>
      <c r="F31" s="7"/>
      <c r="G31" s="7"/>
      <c r="H31" s="7"/>
      <c r="I31" s="7"/>
      <c r="J31" s="7"/>
      <c r="K31" s="7"/>
      <c r="L31" s="7"/>
      <c r="M31" s="7"/>
      <c r="N31" s="7"/>
      <c r="O31" s="7"/>
      <c r="P31" s="9"/>
      <c r="Q31" s="35"/>
    </row>
    <row r="32" ht="15.75" customHeight="1">
      <c r="A32" s="30"/>
      <c r="B32" s="236" t="s">
        <v>288</v>
      </c>
      <c r="C32" s="93"/>
      <c r="D32" s="93"/>
      <c r="E32" s="93"/>
      <c r="F32" s="93"/>
      <c r="G32" s="93"/>
      <c r="H32" s="93"/>
      <c r="I32" s="93"/>
      <c r="J32" s="93"/>
      <c r="K32" s="93"/>
      <c r="L32" s="93"/>
      <c r="M32" s="93"/>
      <c r="N32" s="93"/>
      <c r="O32" s="93"/>
      <c r="P32" s="102"/>
      <c r="Q32" s="35"/>
    </row>
    <row r="33" ht="15.75" customHeight="1">
      <c r="A33" s="42"/>
      <c r="B33" s="239"/>
      <c r="C33" s="239"/>
      <c r="D33" s="239"/>
      <c r="E33" s="239"/>
      <c r="F33" s="239"/>
      <c r="G33" s="240"/>
      <c r="H33" s="242"/>
      <c r="I33" s="242"/>
      <c r="J33" s="240"/>
      <c r="K33" s="243"/>
      <c r="L33" s="244"/>
      <c r="M33" s="244"/>
      <c r="N33" s="245"/>
      <c r="O33" s="245"/>
      <c r="P33" s="245"/>
      <c r="Q33" s="2"/>
    </row>
    <row r="34" ht="15.75" hidden="1" customHeight="1">
      <c r="A34" s="42"/>
      <c r="B34" s="3"/>
      <c r="C34" s="3"/>
      <c r="D34" s="3"/>
      <c r="E34" s="247"/>
      <c r="F34" s="247"/>
      <c r="G34" s="47"/>
      <c r="H34" s="248"/>
      <c r="I34" s="248"/>
      <c r="J34" s="47"/>
      <c r="K34" s="2"/>
      <c r="L34" s="2"/>
      <c r="M34" s="2"/>
      <c r="N34" s="2"/>
      <c r="O34" s="2"/>
      <c r="P34" s="2"/>
      <c r="Q34" s="2"/>
    </row>
    <row r="35" ht="15.75" hidden="1" customHeight="1">
      <c r="A35" s="42"/>
      <c r="B35" s="3"/>
      <c r="C35" s="3"/>
      <c r="D35" s="3"/>
      <c r="E35" s="3"/>
      <c r="F35" s="3"/>
      <c r="G35" s="47"/>
      <c r="H35" s="3"/>
      <c r="I35" s="3"/>
      <c r="J35" s="47"/>
      <c r="K35" s="2"/>
      <c r="L35" s="2"/>
      <c r="M35" s="2"/>
      <c r="N35" s="2"/>
      <c r="O35" s="2"/>
      <c r="P35" s="2"/>
      <c r="Q35" s="2"/>
    </row>
    <row r="36" ht="15.75" hidden="1" customHeight="1">
      <c r="A36" s="42"/>
      <c r="B36" s="3"/>
      <c r="C36" s="3"/>
      <c r="D36" s="3"/>
      <c r="E36" s="3"/>
      <c r="F36" s="3"/>
      <c r="G36" s="2"/>
      <c r="H36" s="3"/>
      <c r="I36" s="3"/>
      <c r="J36" s="2"/>
      <c r="K36" s="2"/>
      <c r="L36" s="2"/>
      <c r="M36" s="2"/>
      <c r="N36" s="2"/>
      <c r="O36" s="2"/>
      <c r="P36" s="2"/>
      <c r="Q36" s="2"/>
    </row>
    <row r="37" ht="15.75" hidden="1" customHeight="1">
      <c r="A37" s="42"/>
      <c r="B37" s="27"/>
      <c r="Q37" s="2"/>
    </row>
    <row r="38" ht="15.0" hidden="1" customHeight="1">
      <c r="A38" s="42"/>
      <c r="B38" s="251"/>
      <c r="Q38" s="2"/>
    </row>
    <row r="39" ht="15.75" hidden="1" customHeight="1">
      <c r="A39" s="42"/>
      <c r="B39" s="60"/>
      <c r="C39" s="60"/>
      <c r="D39" s="60"/>
      <c r="E39" s="3"/>
      <c r="F39" s="3"/>
      <c r="G39" s="61"/>
      <c r="H39" s="235"/>
      <c r="I39" s="235"/>
      <c r="J39" s="61"/>
      <c r="K39" s="2"/>
      <c r="L39" s="2"/>
      <c r="M39" s="2"/>
      <c r="N39" s="61"/>
      <c r="O39" s="252"/>
      <c r="P39" s="252"/>
      <c r="Q39" s="2"/>
    </row>
    <row r="40" ht="15.75" hidden="1" customHeight="1">
      <c r="A40" s="42"/>
      <c r="B40" s="60"/>
      <c r="C40" s="60"/>
      <c r="D40" s="60"/>
      <c r="E40" s="254"/>
      <c r="F40" s="254"/>
      <c r="G40" s="61"/>
      <c r="H40" s="235"/>
      <c r="I40" s="235"/>
      <c r="J40" s="61"/>
      <c r="K40" s="2"/>
      <c r="L40" s="2"/>
      <c r="M40" s="2"/>
      <c r="N40" s="61"/>
      <c r="O40" s="255"/>
      <c r="P40" s="255"/>
      <c r="Q40" s="2"/>
    </row>
    <row r="41" ht="15.75" hidden="1" customHeight="1">
      <c r="A41" s="42"/>
      <c r="B41" s="60"/>
      <c r="C41" s="60"/>
      <c r="D41" s="60"/>
      <c r="E41" s="254"/>
      <c r="F41" s="254"/>
      <c r="G41" s="61"/>
      <c r="H41" s="235"/>
      <c r="I41" s="235"/>
      <c r="J41" s="61"/>
      <c r="K41" s="2"/>
      <c r="L41" s="2"/>
      <c r="M41" s="2"/>
      <c r="N41" s="61"/>
      <c r="O41" s="255"/>
      <c r="P41" s="255"/>
      <c r="Q41" s="2"/>
    </row>
    <row r="42" ht="15.75" hidden="1" customHeight="1">
      <c r="A42" s="42"/>
      <c r="B42" s="60"/>
      <c r="C42" s="60"/>
      <c r="D42" s="60"/>
      <c r="E42" s="60"/>
      <c r="F42" s="60"/>
      <c r="G42" s="61"/>
      <c r="H42" s="60"/>
      <c r="I42" s="60"/>
      <c r="J42" s="61"/>
      <c r="K42" s="2"/>
      <c r="L42" s="2"/>
      <c r="M42" s="2"/>
      <c r="N42" s="61"/>
      <c r="O42" s="255"/>
      <c r="P42" s="255"/>
      <c r="Q42" s="2"/>
    </row>
    <row r="43" ht="15.75" hidden="1" customHeight="1">
      <c r="A43" s="42"/>
      <c r="B43" s="60"/>
      <c r="C43" s="60"/>
      <c r="D43" s="258"/>
      <c r="E43" s="258"/>
      <c r="F43" s="258"/>
      <c r="G43" s="61"/>
      <c r="H43" s="60"/>
      <c r="I43" s="60"/>
      <c r="J43" s="2"/>
      <c r="K43" s="2"/>
      <c r="L43" s="2"/>
      <c r="M43" s="2"/>
      <c r="N43" s="61"/>
      <c r="O43" s="61"/>
      <c r="P43" s="61"/>
      <c r="Q43" s="2"/>
    </row>
    <row r="44" ht="15.75" hidden="1" customHeight="1">
      <c r="A44" s="42"/>
      <c r="B44" s="60"/>
      <c r="C44" s="60"/>
      <c r="D44" s="60"/>
      <c r="E44" s="60"/>
      <c r="F44" s="60"/>
      <c r="G44" s="61"/>
      <c r="H44" s="60"/>
      <c r="I44" s="60"/>
      <c r="J44" s="61"/>
      <c r="K44" s="2"/>
      <c r="L44" s="2"/>
      <c r="M44" s="2"/>
      <c r="N44" s="61"/>
      <c r="O44" s="61"/>
      <c r="P44" s="61"/>
      <c r="Q44" s="2"/>
    </row>
    <row r="45" ht="15.75" hidden="1" customHeight="1">
      <c r="A45" s="42"/>
      <c r="B45" s="60"/>
      <c r="C45" s="60"/>
      <c r="D45" s="259"/>
      <c r="E45" s="60"/>
      <c r="F45" s="60"/>
      <c r="G45" s="61"/>
      <c r="H45" s="60"/>
      <c r="I45" s="60"/>
      <c r="J45" s="61"/>
      <c r="K45" s="2"/>
      <c r="L45" s="2"/>
      <c r="M45" s="2"/>
      <c r="N45" s="61"/>
      <c r="O45" s="61"/>
      <c r="P45" s="61"/>
      <c r="Q45" s="2"/>
    </row>
    <row r="46" ht="15.75" hidden="1" customHeight="1">
      <c r="A46" s="42"/>
      <c r="B46" s="60"/>
      <c r="C46" s="60"/>
      <c r="D46" s="259"/>
      <c r="E46" s="60"/>
      <c r="F46" s="60"/>
      <c r="G46" s="61"/>
      <c r="H46" s="60"/>
      <c r="I46" s="60"/>
      <c r="J46" s="61"/>
      <c r="K46" s="2"/>
      <c r="L46" s="2"/>
      <c r="M46" s="2"/>
      <c r="N46" s="42"/>
      <c r="O46" s="42"/>
      <c r="P46" s="42"/>
      <c r="Q46" s="2"/>
    </row>
    <row r="47" ht="15.75" hidden="1" customHeight="1">
      <c r="A47" s="42"/>
      <c r="B47" s="60"/>
      <c r="C47" s="60"/>
      <c r="D47" s="259"/>
      <c r="E47" s="60"/>
      <c r="F47" s="60"/>
      <c r="G47" s="61"/>
      <c r="H47" s="60"/>
      <c r="I47" s="60"/>
      <c r="J47" s="61"/>
      <c r="K47" s="2"/>
      <c r="L47" s="2"/>
      <c r="M47" s="2"/>
      <c r="N47" s="61"/>
      <c r="O47" s="61"/>
      <c r="P47" s="61"/>
      <c r="Q47" s="2"/>
    </row>
    <row r="48" ht="15.75" hidden="1" customHeight="1">
      <c r="A48" s="42"/>
      <c r="B48" s="60"/>
      <c r="C48" s="60"/>
      <c r="D48" s="259"/>
      <c r="E48" s="60"/>
      <c r="F48" s="60"/>
      <c r="G48" s="61"/>
      <c r="H48" s="60"/>
      <c r="I48" s="3"/>
      <c r="J48" s="61"/>
      <c r="K48" s="2"/>
      <c r="L48" s="2"/>
      <c r="M48" s="2"/>
      <c r="N48" s="61"/>
      <c r="O48" s="61"/>
      <c r="P48" s="61"/>
      <c r="Q48" s="2"/>
    </row>
    <row r="49" ht="15.75" hidden="1" customHeight="1">
      <c r="A49" s="42"/>
      <c r="B49" s="60"/>
      <c r="C49" s="60"/>
      <c r="D49" s="60"/>
      <c r="E49" s="60"/>
      <c r="F49" s="60"/>
      <c r="G49" s="61"/>
      <c r="H49" s="60"/>
      <c r="I49" s="60"/>
      <c r="J49" s="61"/>
      <c r="K49" s="2"/>
      <c r="L49" s="2"/>
      <c r="M49" s="2"/>
      <c r="N49" s="61"/>
      <c r="O49" s="61"/>
      <c r="P49" s="61"/>
      <c r="Q49" s="2"/>
    </row>
    <row r="50" ht="14.25" hidden="1" customHeight="1">
      <c r="A50" s="42"/>
      <c r="B50" s="3"/>
      <c r="C50" s="3"/>
      <c r="D50" s="3"/>
      <c r="E50" s="3"/>
      <c r="F50" s="3"/>
      <c r="G50" s="2"/>
      <c r="H50" s="3"/>
      <c r="I50" s="3"/>
      <c r="J50" s="2"/>
      <c r="K50" s="2"/>
      <c r="L50" s="2"/>
      <c r="M50" s="2"/>
      <c r="N50" s="2"/>
      <c r="O50" s="2"/>
      <c r="P50" s="2"/>
      <c r="Q50" s="2"/>
    </row>
    <row r="51" ht="15.75" hidden="1" customHeight="1">
      <c r="A51" s="42"/>
      <c r="B51" s="3"/>
      <c r="C51" s="3"/>
      <c r="D51" s="3"/>
      <c r="E51" s="3"/>
      <c r="F51" s="3"/>
      <c r="G51" s="2"/>
      <c r="H51" s="3"/>
      <c r="I51" s="3"/>
      <c r="J51" s="2"/>
      <c r="K51" s="2"/>
      <c r="L51" s="2"/>
      <c r="M51" s="2"/>
      <c r="N51" s="2"/>
      <c r="O51" s="2"/>
      <c r="P51" s="2"/>
      <c r="Q51" s="2"/>
    </row>
    <row r="52" ht="15.75" hidden="1" customHeight="1">
      <c r="A52" s="42"/>
      <c r="B52" s="60"/>
      <c r="C52" s="60"/>
      <c r="D52" s="259"/>
      <c r="E52" s="60"/>
      <c r="F52" s="60"/>
      <c r="G52" s="61"/>
      <c r="H52" s="60"/>
      <c r="I52" s="60"/>
      <c r="J52" s="61"/>
      <c r="K52" s="61"/>
      <c r="L52" s="61"/>
      <c r="M52" s="61"/>
      <c r="N52" s="61"/>
      <c r="O52" s="61"/>
      <c r="P52" s="61"/>
      <c r="Q52" s="2"/>
    </row>
    <row r="53" ht="15.75" hidden="1" customHeight="1">
      <c r="A53" s="42"/>
      <c r="B53" s="60"/>
      <c r="C53" s="60"/>
      <c r="D53" s="259"/>
      <c r="E53" s="60"/>
      <c r="F53" s="60"/>
      <c r="G53" s="61"/>
      <c r="H53" s="60"/>
      <c r="I53" s="60"/>
      <c r="J53" s="61"/>
      <c r="K53" s="61"/>
      <c r="L53" s="61"/>
      <c r="M53" s="61"/>
      <c r="N53" s="61"/>
      <c r="O53" s="61"/>
      <c r="P53" s="61"/>
      <c r="Q53" s="2"/>
    </row>
    <row r="54" ht="15.75" hidden="1" customHeight="1">
      <c r="A54" s="42"/>
      <c r="B54" s="60"/>
      <c r="C54" s="60"/>
      <c r="D54" s="259"/>
      <c r="E54" s="60"/>
      <c r="F54" s="60"/>
      <c r="G54" s="61"/>
      <c r="H54" s="60"/>
      <c r="I54" s="60"/>
      <c r="J54" s="61"/>
      <c r="K54" s="42"/>
      <c r="L54" s="42"/>
      <c r="M54" s="42"/>
      <c r="N54" s="42"/>
      <c r="O54" s="42"/>
      <c r="P54" s="42"/>
      <c r="Q54" s="2"/>
    </row>
    <row r="55" ht="6.75" hidden="1" customHeight="1">
      <c r="A55" s="42"/>
      <c r="B55" s="3"/>
      <c r="C55" s="3"/>
      <c r="D55" s="3"/>
      <c r="E55" s="3"/>
      <c r="F55" s="3"/>
      <c r="G55" s="47"/>
      <c r="H55" s="3"/>
      <c r="I55" s="3"/>
      <c r="J55" s="47"/>
      <c r="K55" s="2"/>
      <c r="L55" s="2"/>
      <c r="M55" s="2"/>
      <c r="N55" s="2"/>
      <c r="O55" s="2"/>
      <c r="P55" s="2"/>
      <c r="Q55" s="2"/>
    </row>
    <row r="56" ht="15.75" hidden="1" customHeight="1">
      <c r="A56" s="42"/>
      <c r="B56" s="3"/>
      <c r="C56" s="3"/>
      <c r="D56" s="3"/>
      <c r="E56" s="3"/>
      <c r="F56" s="3"/>
      <c r="G56" s="2"/>
      <c r="H56" s="3"/>
      <c r="I56" s="3"/>
      <c r="J56" s="2"/>
      <c r="K56" s="2"/>
      <c r="L56" s="2"/>
      <c r="M56" s="2"/>
      <c r="N56" s="2"/>
      <c r="O56" s="2"/>
      <c r="P56" s="2"/>
      <c r="Q56" s="2"/>
    </row>
    <row r="57" ht="15.75" hidden="1" customHeight="1">
      <c r="A57" s="42"/>
      <c r="B57" s="3"/>
      <c r="C57" s="3"/>
      <c r="D57" s="3"/>
      <c r="E57" s="3"/>
      <c r="F57" s="3"/>
      <c r="G57" s="2"/>
      <c r="H57" s="3"/>
      <c r="I57" s="3"/>
      <c r="J57" s="2"/>
      <c r="K57" s="2"/>
      <c r="L57" s="2"/>
      <c r="M57" s="2"/>
      <c r="N57" s="2"/>
      <c r="O57" s="2"/>
      <c r="P57" s="2"/>
      <c r="Q57" s="2"/>
    </row>
    <row r="58" ht="3.0" hidden="1" customHeight="1">
      <c r="A58" s="42"/>
      <c r="B58" s="60"/>
      <c r="F58" s="60"/>
      <c r="G58" s="61"/>
      <c r="H58" s="60"/>
      <c r="I58" s="60"/>
      <c r="J58" s="61"/>
      <c r="K58" s="42"/>
      <c r="L58" s="42"/>
      <c r="M58" s="42"/>
      <c r="N58" s="42"/>
      <c r="O58" s="42"/>
      <c r="P58" s="42"/>
      <c r="Q58" s="2"/>
    </row>
    <row r="59" ht="15.75" hidden="1" customHeight="1">
      <c r="A59" s="42"/>
      <c r="B59" s="60"/>
      <c r="C59" s="60"/>
      <c r="D59" s="60"/>
      <c r="E59" s="60"/>
      <c r="F59" s="60"/>
      <c r="G59" s="61"/>
      <c r="H59" s="60"/>
      <c r="I59" s="60"/>
      <c r="J59" s="61"/>
      <c r="K59" s="61"/>
      <c r="L59" s="61"/>
      <c r="M59" s="61"/>
      <c r="N59" s="61"/>
      <c r="O59" s="61"/>
      <c r="P59" s="61"/>
      <c r="Q59" s="2"/>
    </row>
    <row r="60" ht="15.75" hidden="1" customHeight="1">
      <c r="A60" s="42"/>
      <c r="B60" s="60"/>
      <c r="C60" s="60"/>
      <c r="D60" s="60"/>
      <c r="E60" s="60"/>
      <c r="F60" s="60"/>
      <c r="G60" s="61"/>
      <c r="H60" s="60"/>
      <c r="I60" s="60"/>
      <c r="J60" s="61"/>
      <c r="K60" s="61"/>
      <c r="L60" s="61"/>
      <c r="M60" s="61"/>
      <c r="N60" s="61"/>
      <c r="O60" s="61"/>
      <c r="P60" s="61"/>
      <c r="Q60" s="2"/>
    </row>
    <row r="61" ht="15.75" hidden="1" customHeight="1">
      <c r="A61" s="42"/>
      <c r="B61" s="60"/>
      <c r="C61" s="60"/>
      <c r="D61" s="60"/>
      <c r="E61" s="60"/>
      <c r="F61" s="60"/>
      <c r="G61" s="61"/>
      <c r="H61" s="60"/>
      <c r="I61" s="60"/>
      <c r="J61" s="2"/>
      <c r="K61" s="2"/>
      <c r="L61" s="2"/>
      <c r="M61" s="2"/>
      <c r="N61" s="61"/>
      <c r="O61" s="61"/>
      <c r="P61" s="61"/>
      <c r="Q61" s="2"/>
    </row>
    <row r="62" ht="15.75" hidden="1" customHeight="1">
      <c r="A62" s="42"/>
      <c r="B62" s="60"/>
      <c r="C62" s="60"/>
      <c r="D62" s="60"/>
      <c r="E62" s="60"/>
      <c r="F62" s="60"/>
      <c r="G62" s="61"/>
      <c r="H62" s="60"/>
      <c r="I62" s="60"/>
      <c r="J62" s="2"/>
      <c r="K62" s="2"/>
      <c r="L62" s="2"/>
      <c r="M62" s="2"/>
      <c r="N62" s="61"/>
      <c r="O62" s="61"/>
      <c r="P62" s="61"/>
      <c r="Q62" s="2"/>
    </row>
    <row r="63" ht="15.75" hidden="1" customHeight="1">
      <c r="A63" s="42"/>
      <c r="B63" s="60"/>
      <c r="C63" s="60"/>
      <c r="D63" s="60"/>
      <c r="E63" s="60"/>
      <c r="F63" s="60"/>
      <c r="G63" s="61"/>
      <c r="H63" s="60"/>
      <c r="I63" s="60"/>
      <c r="J63" s="2"/>
      <c r="K63" s="2"/>
      <c r="L63" s="2"/>
      <c r="M63" s="2"/>
      <c r="N63" s="61"/>
      <c r="O63" s="61"/>
      <c r="P63" s="61"/>
      <c r="Q63" s="2"/>
    </row>
    <row r="64" ht="15.75" hidden="1" customHeight="1">
      <c r="A64" s="42"/>
      <c r="B64" s="60"/>
      <c r="C64" s="60"/>
      <c r="D64" s="60"/>
      <c r="E64" s="60"/>
      <c r="F64" s="60"/>
      <c r="G64" s="61"/>
      <c r="H64" s="60"/>
      <c r="I64" s="60"/>
      <c r="J64" s="2"/>
      <c r="K64" s="2"/>
      <c r="L64" s="2"/>
      <c r="M64" s="2"/>
      <c r="N64" s="61"/>
      <c r="O64" s="61"/>
      <c r="P64" s="61"/>
      <c r="Q64" s="2"/>
    </row>
    <row r="65" ht="15.75" hidden="1" customHeight="1">
      <c r="A65" s="42"/>
      <c r="B65" s="60"/>
      <c r="C65" s="60"/>
      <c r="D65" s="60"/>
      <c r="E65" s="60"/>
      <c r="F65" s="60"/>
      <c r="G65" s="61"/>
      <c r="H65" s="60"/>
      <c r="I65" s="60"/>
      <c r="J65" s="2"/>
      <c r="K65" s="2"/>
      <c r="L65" s="2"/>
      <c r="M65" s="2"/>
      <c r="N65" s="61"/>
      <c r="O65" s="61"/>
      <c r="P65" s="61"/>
      <c r="Q65" s="2"/>
    </row>
    <row r="66" ht="15.75" hidden="1" customHeight="1">
      <c r="A66" s="42"/>
      <c r="B66" s="60"/>
      <c r="C66" s="60"/>
      <c r="D66" s="60"/>
      <c r="E66" s="60"/>
      <c r="F66" s="60"/>
      <c r="G66" s="61"/>
      <c r="H66" s="60"/>
      <c r="I66" s="60"/>
      <c r="J66" s="61"/>
      <c r="K66" s="2"/>
      <c r="L66" s="2"/>
      <c r="M66" s="2"/>
      <c r="N66" s="61"/>
      <c r="O66" s="61"/>
      <c r="P66" s="61"/>
      <c r="Q66" s="2"/>
    </row>
    <row r="67" ht="15.75" hidden="1" customHeight="1">
      <c r="A67" s="42"/>
      <c r="B67" s="60"/>
      <c r="C67" s="60"/>
      <c r="D67" s="60"/>
      <c r="E67" s="60"/>
      <c r="F67" s="60"/>
      <c r="G67" s="61"/>
      <c r="H67" s="60"/>
      <c r="I67" s="60"/>
      <c r="J67" s="61"/>
      <c r="K67" s="2"/>
      <c r="L67" s="2"/>
      <c r="M67" s="2"/>
      <c r="N67" s="61"/>
      <c r="O67" s="61"/>
      <c r="P67" s="61"/>
      <c r="Q67" s="2"/>
    </row>
    <row r="68" ht="15.75" hidden="1" customHeight="1">
      <c r="A68" s="42"/>
      <c r="B68" s="60"/>
      <c r="C68" s="60"/>
      <c r="D68" s="60"/>
      <c r="E68" s="60"/>
      <c r="F68" s="60"/>
      <c r="G68" s="61"/>
      <c r="H68" s="60"/>
      <c r="I68" s="60"/>
      <c r="J68" s="61"/>
      <c r="K68" s="2"/>
      <c r="L68" s="2"/>
      <c r="M68" s="2"/>
      <c r="N68" s="61"/>
      <c r="O68" s="61"/>
      <c r="P68" s="61"/>
      <c r="Q68" s="2"/>
    </row>
    <row r="69" ht="15.75" hidden="1" customHeight="1">
      <c r="A69" s="42"/>
      <c r="B69" s="60"/>
      <c r="C69" s="60"/>
      <c r="D69" s="60"/>
      <c r="E69" s="60"/>
      <c r="F69" s="60"/>
      <c r="G69" s="61"/>
      <c r="H69" s="60"/>
      <c r="I69" s="60"/>
      <c r="J69" s="61"/>
      <c r="K69" s="2"/>
      <c r="L69" s="2"/>
      <c r="M69" s="2"/>
      <c r="N69" s="61"/>
      <c r="O69" s="61"/>
      <c r="P69" s="61"/>
      <c r="Q69" s="2"/>
    </row>
    <row r="70" ht="15.75" hidden="1" customHeight="1">
      <c r="A70" s="42"/>
      <c r="B70" s="60"/>
      <c r="C70" s="60"/>
      <c r="D70" s="60"/>
      <c r="E70" s="60"/>
      <c r="F70" s="60"/>
      <c r="G70" s="61"/>
      <c r="H70" s="60"/>
      <c r="I70" s="60"/>
      <c r="J70" s="61"/>
      <c r="K70" s="2"/>
      <c r="L70" s="2"/>
      <c r="M70" s="2"/>
      <c r="N70" s="61"/>
      <c r="O70" s="61"/>
      <c r="P70" s="61"/>
      <c r="Q70" s="2"/>
    </row>
    <row r="71" ht="15.75" hidden="1" customHeight="1">
      <c r="A71" s="42"/>
      <c r="B71" s="60"/>
      <c r="C71" s="60"/>
      <c r="D71" s="60"/>
      <c r="E71" s="60"/>
      <c r="F71" s="60"/>
      <c r="G71" s="61"/>
      <c r="H71" s="60"/>
      <c r="I71" s="60"/>
      <c r="J71" s="61"/>
      <c r="K71" s="61"/>
      <c r="L71" s="61"/>
      <c r="M71" s="61"/>
      <c r="N71" s="61"/>
      <c r="O71" s="61"/>
      <c r="P71" s="61"/>
      <c r="Q71" s="2"/>
    </row>
    <row r="72" ht="15.75" hidden="1" customHeight="1">
      <c r="A72" s="42"/>
      <c r="B72" s="60"/>
      <c r="C72" s="60"/>
      <c r="D72" s="60"/>
      <c r="E72" s="60"/>
      <c r="F72" s="60"/>
      <c r="G72" s="61"/>
      <c r="H72" s="60"/>
      <c r="I72" s="60"/>
      <c r="J72" s="61"/>
      <c r="K72" s="61"/>
      <c r="L72" s="61"/>
      <c r="M72" s="61"/>
      <c r="N72" s="61"/>
      <c r="O72" s="61"/>
      <c r="P72" s="61"/>
      <c r="Q72" s="2"/>
    </row>
    <row r="73" ht="15.75" hidden="1" customHeight="1">
      <c r="A73" s="42"/>
      <c r="B73" s="60"/>
      <c r="C73" s="60"/>
      <c r="D73" s="60"/>
      <c r="E73" s="60"/>
      <c r="F73" s="60"/>
      <c r="G73" s="61"/>
      <c r="H73" s="60"/>
      <c r="I73" s="60"/>
      <c r="J73" s="61"/>
      <c r="K73" s="61"/>
      <c r="L73" s="61"/>
      <c r="M73" s="61"/>
      <c r="N73" s="61"/>
      <c r="O73" s="61"/>
      <c r="P73" s="61"/>
      <c r="Q73" s="2"/>
    </row>
    <row r="74" ht="15.75" hidden="1" customHeight="1">
      <c r="A74" s="42"/>
      <c r="B74" s="60"/>
      <c r="C74" s="60"/>
      <c r="D74" s="60"/>
      <c r="E74" s="60"/>
      <c r="F74" s="60"/>
      <c r="G74" s="61"/>
      <c r="H74" s="60"/>
      <c r="I74" s="60"/>
      <c r="J74" s="61"/>
      <c r="K74" s="61"/>
      <c r="L74" s="61"/>
      <c r="M74" s="61"/>
      <c r="N74" s="61"/>
      <c r="O74" s="61"/>
      <c r="P74" s="61"/>
      <c r="Q74" s="2"/>
    </row>
    <row r="75" ht="15.75" hidden="1" customHeight="1">
      <c r="A75" s="42"/>
      <c r="B75" s="60"/>
      <c r="C75" s="60"/>
      <c r="D75" s="60"/>
      <c r="E75" s="60"/>
      <c r="F75" s="60"/>
      <c r="G75" s="61"/>
      <c r="H75" s="60"/>
      <c r="I75" s="60"/>
      <c r="J75" s="61"/>
      <c r="K75" s="61"/>
      <c r="L75" s="61"/>
      <c r="M75" s="61"/>
      <c r="N75" s="61"/>
      <c r="O75" s="61"/>
      <c r="P75" s="61"/>
      <c r="Q75" s="2"/>
    </row>
    <row r="76" ht="15.75" hidden="1" customHeight="1">
      <c r="A76" s="42"/>
      <c r="B76" s="60"/>
      <c r="C76" s="60"/>
      <c r="D76" s="60"/>
      <c r="E76" s="60"/>
      <c r="F76" s="60"/>
      <c r="G76" s="61"/>
      <c r="H76" s="60"/>
      <c r="I76" s="60"/>
      <c r="J76" s="61"/>
      <c r="K76" s="61"/>
      <c r="L76" s="61"/>
      <c r="M76" s="61"/>
      <c r="N76" s="61"/>
      <c r="O76" s="61"/>
      <c r="P76" s="61"/>
      <c r="Q76" s="2"/>
    </row>
    <row r="77" ht="15.75" hidden="1" customHeight="1">
      <c r="A77" s="42"/>
      <c r="B77" s="60"/>
      <c r="C77" s="60"/>
      <c r="D77" s="60"/>
      <c r="E77" s="60"/>
      <c r="F77" s="60"/>
      <c r="G77" s="61"/>
      <c r="H77" s="60"/>
      <c r="I77" s="60"/>
      <c r="J77" s="61"/>
      <c r="K77" s="61"/>
      <c r="L77" s="61"/>
      <c r="M77" s="61"/>
      <c r="N77" s="61"/>
      <c r="O77" s="61"/>
      <c r="P77" s="61"/>
      <c r="Q77" s="2"/>
    </row>
    <row r="78" ht="15.75" hidden="1" customHeight="1">
      <c r="A78" s="42"/>
      <c r="B78" s="60"/>
      <c r="C78" s="60"/>
      <c r="D78" s="60"/>
      <c r="E78" s="60"/>
      <c r="F78" s="60"/>
      <c r="G78" s="61"/>
      <c r="H78" s="60"/>
      <c r="I78" s="60"/>
      <c r="J78" s="61"/>
      <c r="K78" s="61"/>
      <c r="L78" s="61"/>
      <c r="M78" s="61"/>
      <c r="N78" s="61"/>
      <c r="O78" s="61"/>
      <c r="P78" s="61"/>
      <c r="Q78" s="2"/>
    </row>
    <row r="79" ht="15.75" hidden="1" customHeight="1">
      <c r="A79" s="42"/>
      <c r="B79" s="60"/>
      <c r="C79" s="60"/>
      <c r="D79" s="60"/>
      <c r="E79" s="60"/>
      <c r="F79" s="60"/>
      <c r="G79" s="61"/>
      <c r="H79" s="60"/>
      <c r="I79" s="60"/>
      <c r="J79" s="61"/>
      <c r="K79" s="61"/>
      <c r="L79" s="61"/>
      <c r="M79" s="61"/>
      <c r="N79" s="61"/>
      <c r="O79" s="61"/>
      <c r="P79" s="61"/>
      <c r="Q79" s="2"/>
    </row>
    <row r="80" ht="15.75" hidden="1" customHeight="1">
      <c r="A80" s="42"/>
      <c r="B80" s="60"/>
      <c r="C80" s="60"/>
      <c r="D80" s="60"/>
      <c r="E80" s="60"/>
      <c r="F80" s="60"/>
      <c r="G80" s="61"/>
      <c r="H80" s="60"/>
      <c r="I80" s="60"/>
      <c r="J80" s="61"/>
      <c r="K80" s="61"/>
      <c r="L80" s="61"/>
      <c r="M80" s="61"/>
      <c r="N80" s="61"/>
      <c r="O80" s="61"/>
      <c r="P80" s="61"/>
      <c r="Q80" s="2"/>
    </row>
    <row r="81" ht="15.75" hidden="1" customHeight="1">
      <c r="A81" s="42"/>
      <c r="B81" s="60"/>
      <c r="C81" s="60"/>
      <c r="D81" s="60"/>
      <c r="E81" s="60"/>
      <c r="F81" s="60"/>
      <c r="G81" s="61"/>
      <c r="H81" s="60"/>
      <c r="I81" s="60"/>
      <c r="J81" s="61"/>
      <c r="K81" s="61"/>
      <c r="L81" s="61"/>
      <c r="M81" s="61"/>
      <c r="N81" s="61"/>
      <c r="O81" s="61"/>
      <c r="P81" s="61"/>
      <c r="Q81" s="2"/>
    </row>
    <row r="82" ht="15.75" hidden="1" customHeight="1">
      <c r="A82" s="42"/>
      <c r="B82" s="60"/>
      <c r="C82" s="60"/>
      <c r="D82" s="60"/>
      <c r="E82" s="60"/>
      <c r="F82" s="60"/>
      <c r="G82" s="61"/>
      <c r="H82" s="60"/>
      <c r="I82" s="60"/>
      <c r="J82" s="61"/>
      <c r="K82" s="61"/>
      <c r="L82" s="61"/>
      <c r="M82" s="61"/>
      <c r="N82" s="61"/>
      <c r="O82" s="61"/>
      <c r="P82" s="61"/>
      <c r="Q82" s="2"/>
    </row>
    <row r="83" ht="15.75" hidden="1" customHeight="1">
      <c r="A83" s="42"/>
      <c r="B83" s="60"/>
      <c r="C83" s="60"/>
      <c r="D83" s="60"/>
      <c r="E83" s="60"/>
      <c r="F83" s="60"/>
      <c r="G83" s="61"/>
      <c r="H83" s="60"/>
      <c r="I83" s="60"/>
      <c r="J83" s="61"/>
      <c r="K83" s="61"/>
      <c r="L83" s="61"/>
      <c r="M83" s="61"/>
      <c r="N83" s="61"/>
      <c r="O83" s="61"/>
      <c r="P83" s="61"/>
      <c r="Q83" s="2"/>
    </row>
    <row r="84" ht="15.75" hidden="1" customHeight="1">
      <c r="A84" s="42"/>
      <c r="B84" s="60"/>
      <c r="C84" s="60"/>
      <c r="D84" s="60"/>
      <c r="E84" s="60"/>
      <c r="F84" s="60"/>
      <c r="G84" s="61"/>
      <c r="H84" s="60"/>
      <c r="I84" s="60"/>
      <c r="J84" s="61"/>
      <c r="K84" s="61"/>
      <c r="L84" s="61"/>
      <c r="M84" s="61"/>
      <c r="N84" s="61"/>
      <c r="O84" s="61"/>
      <c r="P84" s="61"/>
      <c r="Q84" s="2"/>
    </row>
    <row r="85" ht="15.75" hidden="1" customHeight="1">
      <c r="A85" s="42"/>
      <c r="B85" s="60"/>
      <c r="C85" s="60"/>
      <c r="D85" s="60"/>
      <c r="E85" s="60"/>
      <c r="F85" s="60"/>
      <c r="G85" s="61"/>
      <c r="H85" s="60"/>
      <c r="I85" s="60"/>
      <c r="J85" s="61"/>
      <c r="K85" s="61"/>
      <c r="L85" s="61"/>
      <c r="M85" s="61"/>
      <c r="N85" s="61"/>
      <c r="O85" s="61"/>
      <c r="P85" s="61"/>
      <c r="Q85" s="2"/>
    </row>
    <row r="86" ht="15.75" hidden="1" customHeight="1">
      <c r="A86" s="42"/>
      <c r="B86" s="60"/>
      <c r="C86" s="60"/>
      <c r="D86" s="60"/>
      <c r="E86" s="60"/>
      <c r="F86" s="60"/>
      <c r="G86" s="61"/>
      <c r="H86" s="60"/>
      <c r="I86" s="60"/>
      <c r="J86" s="61"/>
      <c r="K86" s="61"/>
      <c r="L86" s="61"/>
      <c r="M86" s="61"/>
      <c r="N86" s="61"/>
      <c r="O86" s="61"/>
      <c r="P86" s="61"/>
      <c r="Q86" s="2"/>
    </row>
    <row r="87" ht="15.75" hidden="1" customHeight="1">
      <c r="A87" s="42"/>
      <c r="B87" s="60"/>
      <c r="C87" s="60"/>
      <c r="D87" s="60"/>
      <c r="E87" s="60"/>
      <c r="F87" s="60"/>
      <c r="G87" s="61"/>
      <c r="H87" s="60"/>
      <c r="I87" s="60"/>
      <c r="J87" s="61"/>
      <c r="K87" s="61"/>
      <c r="L87" s="61"/>
      <c r="M87" s="61"/>
      <c r="N87" s="61"/>
      <c r="O87" s="61"/>
      <c r="P87" s="61"/>
      <c r="Q87" s="2"/>
    </row>
    <row r="88" ht="15.75" hidden="1" customHeight="1">
      <c r="A88" s="42"/>
      <c r="B88" s="60"/>
      <c r="C88" s="60"/>
      <c r="D88" s="60"/>
      <c r="E88" s="60"/>
      <c r="F88" s="60"/>
      <c r="G88" s="61"/>
      <c r="H88" s="60"/>
      <c r="I88" s="60"/>
      <c r="J88" s="61"/>
      <c r="K88" s="61"/>
      <c r="L88" s="61"/>
      <c r="M88" s="61"/>
      <c r="N88" s="61"/>
      <c r="O88" s="61"/>
      <c r="P88" s="61"/>
      <c r="Q88" s="2"/>
    </row>
    <row r="89" ht="15.75" hidden="1" customHeight="1">
      <c r="A89" s="42"/>
      <c r="B89" s="60"/>
      <c r="C89" s="60"/>
      <c r="D89" s="60"/>
      <c r="E89" s="60"/>
      <c r="F89" s="60"/>
      <c r="G89" s="61"/>
      <c r="H89" s="60"/>
      <c r="I89" s="60"/>
      <c r="J89" s="61"/>
      <c r="K89" s="61"/>
      <c r="L89" s="61"/>
      <c r="M89" s="61"/>
      <c r="N89" s="61"/>
      <c r="O89" s="61"/>
      <c r="P89" s="61"/>
      <c r="Q89" s="2"/>
    </row>
    <row r="90" ht="15.75" hidden="1" customHeight="1">
      <c r="A90" s="42"/>
      <c r="B90" s="60"/>
      <c r="C90" s="60"/>
      <c r="D90" s="60"/>
      <c r="E90" s="60"/>
      <c r="F90" s="60"/>
      <c r="G90" s="61"/>
      <c r="H90" s="60"/>
      <c r="I90" s="60"/>
      <c r="J90" s="61"/>
      <c r="K90" s="61"/>
      <c r="L90" s="61"/>
      <c r="M90" s="61"/>
      <c r="N90" s="61"/>
      <c r="O90" s="61"/>
      <c r="P90" s="61"/>
      <c r="Q90" s="2"/>
    </row>
    <row r="91" ht="15.75" hidden="1" customHeight="1">
      <c r="A91" s="42"/>
      <c r="B91" s="60"/>
      <c r="C91" s="60"/>
      <c r="D91" s="60"/>
      <c r="E91" s="60"/>
      <c r="F91" s="60"/>
      <c r="G91" s="61"/>
      <c r="H91" s="60"/>
      <c r="I91" s="60"/>
      <c r="J91" s="61"/>
      <c r="K91" s="61"/>
      <c r="L91" s="61"/>
      <c r="M91" s="61"/>
      <c r="N91" s="61"/>
      <c r="O91" s="61"/>
      <c r="P91" s="61"/>
      <c r="Q91" s="2"/>
    </row>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9">
    <mergeCell ref="K13:L13"/>
    <mergeCell ref="K15:L15"/>
    <mergeCell ref="K14:L14"/>
    <mergeCell ref="H10:I10"/>
    <mergeCell ref="K10:M10"/>
    <mergeCell ref="H12:I12"/>
    <mergeCell ref="H11:I11"/>
    <mergeCell ref="H13:I13"/>
    <mergeCell ref="E12:F12"/>
    <mergeCell ref="O10:P10"/>
    <mergeCell ref="O13:P15"/>
    <mergeCell ref="O12:P12"/>
    <mergeCell ref="E13:F15"/>
    <mergeCell ref="K12:L12"/>
    <mergeCell ref="B10:C10"/>
    <mergeCell ref="B8:C8"/>
    <mergeCell ref="B6:C6"/>
    <mergeCell ref="B3:P3"/>
    <mergeCell ref="B5:P5"/>
    <mergeCell ref="D4:I4"/>
    <mergeCell ref="B2:P2"/>
    <mergeCell ref="B17:C17"/>
    <mergeCell ref="B13:C13"/>
    <mergeCell ref="B12:C12"/>
    <mergeCell ref="B22:B25"/>
    <mergeCell ref="B26:B29"/>
    <mergeCell ref="C26:C29"/>
    <mergeCell ref="B19:B21"/>
    <mergeCell ref="B58:E58"/>
    <mergeCell ref="E18:F21"/>
    <mergeCell ref="E24:F29"/>
    <mergeCell ref="E23:F23"/>
    <mergeCell ref="K30:M30"/>
    <mergeCell ref="K27:M27"/>
    <mergeCell ref="B37:P37"/>
    <mergeCell ref="B38:P38"/>
    <mergeCell ref="B31:P31"/>
    <mergeCell ref="B32:P32"/>
    <mergeCell ref="H26:H29"/>
    <mergeCell ref="I26:I29"/>
    <mergeCell ref="C22:C25"/>
    <mergeCell ref="C19:C21"/>
    <mergeCell ref="E17:F17"/>
    <mergeCell ref="H24:I24"/>
    <mergeCell ref="H18:I19"/>
    <mergeCell ref="H17:I17"/>
    <mergeCell ref="H23:I23"/>
    <mergeCell ref="E11:F11"/>
    <mergeCell ref="E10:F10"/>
  </mergeCells>
  <printOptions gridLines="1" horizontalCentered="1"/>
  <pageMargins bottom="0.75" footer="0.0" header="0.0" left="0.7" right="0.7"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666"/>
    <outlinePr summaryBelow="0" summaryRight="0"/>
  </sheetPr>
  <sheetViews>
    <sheetView workbookViewId="0"/>
  </sheetViews>
  <sheetFormatPr customHeight="1" defaultColWidth="14.43" defaultRowHeight="15.0"/>
  <cols>
    <col customWidth="1" min="1" max="5" width="28.71"/>
    <col customWidth="1" min="6" max="6" width="14.43"/>
  </cols>
  <sheetData>
    <row r="1" ht="15.75" customHeight="1">
      <c r="A1" s="5" t="s">
        <v>0</v>
      </c>
      <c r="B1" s="6"/>
      <c r="C1" s="6"/>
      <c r="D1" s="6"/>
      <c r="E1" s="6"/>
    </row>
    <row r="2" ht="15.75" customHeight="1">
      <c r="A2" s="8"/>
      <c r="B2" s="10"/>
      <c r="C2" s="10"/>
      <c r="D2" s="10"/>
      <c r="E2" s="12"/>
    </row>
    <row r="3" ht="15.75" customHeight="1">
      <c r="A3" s="14" t="s">
        <v>3</v>
      </c>
      <c r="B3" s="14" t="s">
        <v>4</v>
      </c>
      <c r="C3" s="14" t="s">
        <v>5</v>
      </c>
      <c r="D3" s="14" t="s">
        <v>6</v>
      </c>
      <c r="E3" s="14" t="s">
        <v>7</v>
      </c>
    </row>
    <row r="4" ht="15.75" customHeight="1">
      <c r="A4" s="16" t="s">
        <v>8</v>
      </c>
      <c r="B4" s="18" t="s">
        <v>10</v>
      </c>
      <c r="C4" s="18" t="s">
        <v>11</v>
      </c>
      <c r="D4" s="18" t="s">
        <v>12</v>
      </c>
      <c r="E4" s="18" t="s">
        <v>13</v>
      </c>
    </row>
    <row r="5" ht="15.75" customHeight="1">
      <c r="A5" s="20" t="s">
        <v>14</v>
      </c>
      <c r="B5" s="22" t="s">
        <v>15</v>
      </c>
      <c r="C5" s="22" t="s">
        <v>16</v>
      </c>
      <c r="D5" s="22" t="s">
        <v>17</v>
      </c>
      <c r="E5" s="22" t="s">
        <v>18</v>
      </c>
    </row>
    <row r="6" ht="15.75" customHeight="1">
      <c r="A6" s="16" t="s">
        <v>19</v>
      </c>
      <c r="B6" s="18" t="s">
        <v>20</v>
      </c>
      <c r="C6" s="18" t="s">
        <v>21</v>
      </c>
      <c r="D6" s="18" t="s">
        <v>22</v>
      </c>
      <c r="E6" s="18" t="s">
        <v>23</v>
      </c>
    </row>
    <row r="7" ht="15.75" customHeight="1">
      <c r="A7" s="20" t="s">
        <v>24</v>
      </c>
      <c r="B7" s="22" t="s">
        <v>25</v>
      </c>
      <c r="C7" s="22" t="s">
        <v>26</v>
      </c>
      <c r="D7" s="22" t="s">
        <v>28</v>
      </c>
      <c r="E7" s="22" t="s">
        <v>29</v>
      </c>
    </row>
    <row r="8" ht="15.75" customHeight="1">
      <c r="A8" s="16" t="s">
        <v>30</v>
      </c>
      <c r="B8" s="18" t="s">
        <v>31</v>
      </c>
      <c r="C8" s="18" t="s">
        <v>32</v>
      </c>
      <c r="D8" s="18" t="s">
        <v>33</v>
      </c>
      <c r="E8" s="18" t="s">
        <v>35</v>
      </c>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fitToPage="1"/>
  </sheetPr>
  <sheetViews>
    <sheetView workbookViewId="0"/>
  </sheetViews>
  <sheetFormatPr customHeight="1" defaultColWidth="14.43" defaultRowHeight="15.0"/>
  <cols>
    <col customWidth="1" min="1" max="2" width="37.0"/>
    <col customWidth="1" min="3" max="3" width="35.43"/>
    <col customWidth="1" min="4" max="4" width="38.71"/>
    <col customWidth="1" min="5" max="5" width="42.14"/>
    <col customWidth="1" min="6" max="6" width="14.43"/>
  </cols>
  <sheetData>
    <row r="1" ht="15.75" customHeight="1">
      <c r="A1" s="64" t="s">
        <v>3</v>
      </c>
      <c r="B1" s="65" t="s">
        <v>53</v>
      </c>
      <c r="C1" s="67" t="s">
        <v>54</v>
      </c>
      <c r="D1" s="68" t="s">
        <v>56</v>
      </c>
      <c r="E1" s="69" t="s">
        <v>57</v>
      </c>
    </row>
    <row r="2" ht="15.75" customHeight="1">
      <c r="A2" s="70" t="s">
        <v>58</v>
      </c>
      <c r="B2" s="72" t="s">
        <v>59</v>
      </c>
      <c r="C2" s="72" t="s">
        <v>60</v>
      </c>
      <c r="D2" s="72" t="s">
        <v>61</v>
      </c>
      <c r="E2" s="72" t="s">
        <v>62</v>
      </c>
    </row>
    <row r="3" ht="15.75" customHeight="1">
      <c r="A3" s="70" t="s">
        <v>63</v>
      </c>
      <c r="B3" s="72" t="s">
        <v>64</v>
      </c>
      <c r="C3" s="72" t="s">
        <v>65</v>
      </c>
      <c r="D3" s="72" t="s">
        <v>66</v>
      </c>
      <c r="E3" s="72" t="s">
        <v>67</v>
      </c>
    </row>
    <row r="4" ht="15.75" customHeight="1">
      <c r="A4" s="70" t="s">
        <v>68</v>
      </c>
      <c r="B4" s="72" t="s">
        <v>69</v>
      </c>
      <c r="C4" s="72" t="s">
        <v>70</v>
      </c>
      <c r="D4" s="72" t="s">
        <v>71</v>
      </c>
      <c r="E4" s="72" t="s">
        <v>72</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gridLines="1" horizontalCentered="1"/>
  <pageMargins bottom="0.75" footer="0.0" header="0.0" left="0.7" right="0.7" top="0.75"/>
  <pageSetup fitToHeight="0"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sheetViews>
  <sheetFormatPr customHeight="1" defaultColWidth="14.43" defaultRowHeight="15.0"/>
  <cols>
    <col customWidth="1" min="1" max="1" width="29.43"/>
    <col customWidth="1" min="2" max="2" width="39.14"/>
    <col customWidth="1" min="3" max="3" width="42.43"/>
    <col customWidth="1" min="4" max="5" width="34.86"/>
    <col customWidth="1" min="6" max="6" width="0.43"/>
    <col customWidth="1" min="7" max="7" width="90.57"/>
  </cols>
  <sheetData>
    <row r="1" ht="53.25" customHeight="1">
      <c r="A1" s="101" t="s">
        <v>88</v>
      </c>
      <c r="F1" s="104"/>
      <c r="G1" s="105"/>
    </row>
    <row r="2" ht="15.75" customHeight="1">
      <c r="A2" s="107" t="s">
        <v>90</v>
      </c>
      <c r="B2" s="93"/>
      <c r="C2" s="93"/>
      <c r="D2" s="93"/>
      <c r="E2" s="102"/>
      <c r="F2" s="104"/>
      <c r="G2" s="109" t="s">
        <v>91</v>
      </c>
    </row>
    <row r="3" ht="15.75" customHeight="1">
      <c r="A3" s="111" t="s">
        <v>93</v>
      </c>
      <c r="B3" s="65" t="s">
        <v>95</v>
      </c>
      <c r="C3" s="67" t="s">
        <v>96</v>
      </c>
      <c r="D3" s="68" t="s">
        <v>97</v>
      </c>
      <c r="E3" s="69" t="s">
        <v>98</v>
      </c>
      <c r="F3" s="113"/>
      <c r="G3" s="114" t="s">
        <v>100</v>
      </c>
    </row>
    <row r="4" ht="15.75" customHeight="1">
      <c r="A4" s="115" t="s">
        <v>101</v>
      </c>
      <c r="B4" s="116" t="s">
        <v>102</v>
      </c>
      <c r="C4" s="116" t="s">
        <v>104</v>
      </c>
      <c r="D4" s="116" t="s">
        <v>105</v>
      </c>
      <c r="E4" s="118" t="s">
        <v>106</v>
      </c>
      <c r="F4" s="120"/>
      <c r="G4" s="121" t="s">
        <v>111</v>
      </c>
    </row>
    <row r="5" ht="15.75" customHeight="1">
      <c r="A5" s="115" t="s">
        <v>112</v>
      </c>
      <c r="B5" s="116" t="s">
        <v>114</v>
      </c>
      <c r="C5" s="116" t="s">
        <v>116</v>
      </c>
      <c r="D5" s="116" t="s">
        <v>117</v>
      </c>
      <c r="E5" s="118" t="s">
        <v>118</v>
      </c>
      <c r="F5" s="120"/>
      <c r="G5" s="121" t="s">
        <v>119</v>
      </c>
    </row>
    <row r="6" ht="15.75" customHeight="1">
      <c r="A6" s="115" t="s">
        <v>121</v>
      </c>
      <c r="B6" s="116" t="s">
        <v>122</v>
      </c>
      <c r="C6" s="116" t="s">
        <v>123</v>
      </c>
      <c r="D6" s="116" t="s">
        <v>124</v>
      </c>
      <c r="E6" s="118" t="s">
        <v>125</v>
      </c>
      <c r="F6" s="120"/>
      <c r="G6" s="121" t="s">
        <v>126</v>
      </c>
    </row>
    <row r="7" ht="15.75" customHeight="1">
      <c r="A7" s="115" t="s">
        <v>127</v>
      </c>
      <c r="B7" s="118" t="s">
        <v>128</v>
      </c>
      <c r="C7" s="118" t="s">
        <v>129</v>
      </c>
      <c r="D7" s="118" t="s">
        <v>130</v>
      </c>
      <c r="E7" s="118" t="s">
        <v>131</v>
      </c>
      <c r="F7" s="120"/>
      <c r="G7" s="121" t="s">
        <v>132</v>
      </c>
    </row>
    <row r="8" ht="15.75" customHeight="1">
      <c r="A8" s="105"/>
      <c r="B8" s="126"/>
      <c r="C8" s="126"/>
      <c r="D8" s="126"/>
      <c r="E8" s="126"/>
      <c r="F8" s="105"/>
      <c r="G8" s="105"/>
    </row>
    <row r="9" ht="15.75" customHeight="1">
      <c r="A9" s="107" t="s">
        <v>136</v>
      </c>
      <c r="B9" s="93"/>
      <c r="C9" s="93"/>
      <c r="D9" s="93"/>
      <c r="E9" s="102"/>
      <c r="F9" s="104" t="s">
        <v>137</v>
      </c>
      <c r="G9" s="129" t="s">
        <v>138</v>
      </c>
    </row>
    <row r="10" ht="15.75" customHeight="1">
      <c r="A10" s="111" t="s">
        <v>93</v>
      </c>
      <c r="B10" s="65" t="s">
        <v>139</v>
      </c>
      <c r="C10" s="67" t="s">
        <v>140</v>
      </c>
      <c r="D10" s="68" t="s">
        <v>141</v>
      </c>
      <c r="E10" s="69" t="s">
        <v>142</v>
      </c>
      <c r="F10" s="113"/>
      <c r="G10" s="131" t="s">
        <v>100</v>
      </c>
    </row>
    <row r="11" ht="15.75" customHeight="1">
      <c r="A11" s="115" t="s">
        <v>143</v>
      </c>
      <c r="B11" s="118" t="s">
        <v>144</v>
      </c>
      <c r="C11" s="118" t="s">
        <v>145</v>
      </c>
      <c r="D11" s="118" t="s">
        <v>146</v>
      </c>
      <c r="E11" s="118" t="s">
        <v>147</v>
      </c>
      <c r="F11" s="120"/>
      <c r="G11" s="121" t="s">
        <v>148</v>
      </c>
    </row>
    <row r="12" ht="15.75" customHeight="1">
      <c r="A12" s="133" t="s">
        <v>149</v>
      </c>
      <c r="B12" s="118" t="s">
        <v>150</v>
      </c>
      <c r="C12" s="118" t="s">
        <v>151</v>
      </c>
      <c r="D12" s="118" t="s">
        <v>152</v>
      </c>
      <c r="E12" s="118" t="s">
        <v>153</v>
      </c>
      <c r="F12" s="120"/>
      <c r="G12" s="121" t="s">
        <v>154</v>
      </c>
    </row>
    <row r="13" ht="15.75" customHeight="1">
      <c r="A13" s="115" t="s">
        <v>155</v>
      </c>
      <c r="B13" s="118" t="s">
        <v>156</v>
      </c>
      <c r="C13" s="118" t="s">
        <v>157</v>
      </c>
      <c r="D13" s="118" t="s">
        <v>158</v>
      </c>
      <c r="E13" s="118" t="s">
        <v>159</v>
      </c>
      <c r="F13" s="120"/>
      <c r="G13" s="121" t="s">
        <v>160</v>
      </c>
    </row>
    <row r="14" ht="15.75" customHeight="1">
      <c r="A14" s="136"/>
      <c r="B14" s="137"/>
      <c r="C14" s="137"/>
      <c r="D14" s="137"/>
      <c r="E14" s="137"/>
      <c r="F14" s="139"/>
      <c r="G14" s="142"/>
    </row>
    <row r="15" ht="15.75" hidden="1" customHeight="1">
      <c r="A15" s="107" t="s">
        <v>163</v>
      </c>
      <c r="B15" s="93"/>
      <c r="C15" s="93"/>
      <c r="D15" s="93"/>
      <c r="E15" s="102"/>
      <c r="F15" s="120"/>
      <c r="G15" s="145" t="s">
        <v>165</v>
      </c>
    </row>
    <row r="16" ht="15.75" hidden="1" customHeight="1">
      <c r="A16" s="111" t="s">
        <v>93</v>
      </c>
      <c r="B16" s="65" t="s">
        <v>139</v>
      </c>
      <c r="C16" s="67" t="s">
        <v>140</v>
      </c>
      <c r="D16" s="68" t="s">
        <v>141</v>
      </c>
      <c r="E16" s="69" t="s">
        <v>142</v>
      </c>
      <c r="F16" s="113"/>
      <c r="G16" s="131" t="s">
        <v>100</v>
      </c>
    </row>
    <row r="17" ht="15.75" hidden="1" customHeight="1">
      <c r="A17" s="115" t="s">
        <v>167</v>
      </c>
      <c r="B17" s="118"/>
      <c r="C17" s="118"/>
      <c r="D17" s="118"/>
      <c r="E17" s="118"/>
      <c r="F17" s="120"/>
      <c r="G17" s="121"/>
    </row>
    <row r="18" ht="15.75" hidden="1" customHeight="1">
      <c r="A18" s="115" t="s">
        <v>169</v>
      </c>
      <c r="B18" s="118"/>
      <c r="C18" s="152"/>
      <c r="D18" s="118"/>
      <c r="E18" s="118"/>
      <c r="F18" s="120"/>
      <c r="G18" s="121"/>
    </row>
    <row r="19" ht="15.75" hidden="1" customHeight="1">
      <c r="A19" s="115"/>
      <c r="B19" s="118"/>
      <c r="C19" s="152"/>
      <c r="D19" s="118"/>
      <c r="E19" s="118"/>
      <c r="F19" s="120"/>
      <c r="G19" s="121"/>
    </row>
    <row r="20" ht="15.75" hidden="1" customHeight="1">
      <c r="A20" s="115"/>
      <c r="B20" s="118"/>
      <c r="C20" s="152"/>
      <c r="D20" s="118"/>
      <c r="E20" s="118"/>
      <c r="F20" s="120"/>
      <c r="G20" s="121"/>
    </row>
    <row r="21" ht="15.75" hidden="1" customHeight="1">
      <c r="A21" s="115"/>
      <c r="B21" s="118"/>
      <c r="C21" s="152"/>
      <c r="D21" s="118"/>
      <c r="E21" s="118"/>
      <c r="F21" s="120"/>
      <c r="G21" s="121"/>
    </row>
    <row r="22" ht="15.75" hidden="1" customHeight="1">
      <c r="A22" s="105"/>
      <c r="B22" s="126"/>
      <c r="C22" s="126"/>
      <c r="D22" s="126"/>
      <c r="E22" s="126"/>
      <c r="F22" s="105"/>
      <c r="G22" s="157"/>
    </row>
    <row r="23" ht="15.75" customHeight="1">
      <c r="A23" s="107" t="s">
        <v>180</v>
      </c>
      <c r="B23" s="93"/>
      <c r="C23" s="93"/>
      <c r="D23" s="93"/>
      <c r="E23" s="102"/>
      <c r="F23" s="159"/>
      <c r="G23" s="145" t="s">
        <v>183</v>
      </c>
    </row>
    <row r="24" ht="15.75" customHeight="1">
      <c r="A24" s="111" t="s">
        <v>93</v>
      </c>
      <c r="B24" s="65" t="s">
        <v>139</v>
      </c>
      <c r="C24" s="67" t="s">
        <v>140</v>
      </c>
      <c r="D24" s="68" t="s">
        <v>141</v>
      </c>
      <c r="E24" s="69" t="s">
        <v>142</v>
      </c>
      <c r="F24" s="113"/>
      <c r="G24" s="131" t="s">
        <v>100</v>
      </c>
    </row>
    <row r="25" ht="15.75" customHeight="1">
      <c r="A25" s="115" t="s">
        <v>184</v>
      </c>
      <c r="B25" s="116" t="s">
        <v>185</v>
      </c>
      <c r="C25" s="116" t="s">
        <v>186</v>
      </c>
      <c r="D25" s="116" t="s">
        <v>187</v>
      </c>
      <c r="E25" s="116" t="s">
        <v>188</v>
      </c>
      <c r="F25" s="120"/>
      <c r="G25" s="121" t="s">
        <v>189</v>
      </c>
    </row>
    <row r="26" ht="15.75" customHeight="1">
      <c r="A26" s="115" t="s">
        <v>190</v>
      </c>
      <c r="B26" s="116" t="s">
        <v>191</v>
      </c>
      <c r="C26" s="116" t="s">
        <v>192</v>
      </c>
      <c r="D26" s="116" t="s">
        <v>193</v>
      </c>
      <c r="E26" s="116" t="s">
        <v>194</v>
      </c>
      <c r="F26" s="120"/>
      <c r="G26" s="121" t="s">
        <v>195</v>
      </c>
    </row>
    <row r="27" ht="15.75" customHeight="1">
      <c r="A27" s="115" t="s">
        <v>196</v>
      </c>
      <c r="B27" s="116" t="s">
        <v>197</v>
      </c>
      <c r="C27" s="116" t="s">
        <v>199</v>
      </c>
      <c r="D27" s="116" t="s">
        <v>200</v>
      </c>
      <c r="E27" s="116" t="s">
        <v>201</v>
      </c>
      <c r="F27" s="120"/>
      <c r="G27" s="121" t="s">
        <v>202</v>
      </c>
    </row>
    <row r="28" ht="15.75" customHeight="1">
      <c r="A28" s="115" t="s">
        <v>203</v>
      </c>
      <c r="B28" s="116" t="s">
        <v>204</v>
      </c>
      <c r="C28" s="116" t="s">
        <v>205</v>
      </c>
      <c r="D28" s="116" t="s">
        <v>206</v>
      </c>
      <c r="E28" s="116" t="s">
        <v>207</v>
      </c>
      <c r="F28" s="120"/>
      <c r="G28" s="121" t="s">
        <v>208</v>
      </c>
    </row>
    <row r="29" ht="201.75" customHeight="1">
      <c r="A29" s="115" t="s">
        <v>209</v>
      </c>
      <c r="B29" s="118" t="s">
        <v>210</v>
      </c>
      <c r="C29" s="118" t="s">
        <v>211</v>
      </c>
      <c r="D29" s="118" t="s">
        <v>213</v>
      </c>
      <c r="E29" s="118" t="s">
        <v>214</v>
      </c>
      <c r="F29" s="120"/>
      <c r="G29" s="121" t="s">
        <v>215</v>
      </c>
    </row>
    <row r="30" ht="197.25" customHeight="1">
      <c r="A30" s="166" t="s">
        <v>216</v>
      </c>
      <c r="B30" s="168" t="s">
        <v>217</v>
      </c>
      <c r="C30" s="168" t="s">
        <v>218</v>
      </c>
      <c r="D30" s="168" t="s">
        <v>219</v>
      </c>
      <c r="E30" s="168" t="s">
        <v>220</v>
      </c>
      <c r="F30" s="104"/>
      <c r="G30" s="171" t="s">
        <v>221</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9:E9"/>
    <mergeCell ref="A1:E1"/>
    <mergeCell ref="A15:E15"/>
    <mergeCell ref="A23:E23"/>
  </mergeCells>
  <printOptions gridLines="1" horizontalCentered="1"/>
  <pageMargins bottom="1.0" footer="0.0" header="0.0" left="1.0" right="1.0" top="1.0"/>
  <pageSetup fitToHeight="0" paperSize="3"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F68EA"/>
    <outlinePr summaryBelow="0" summaryRight="0"/>
    <pageSetUpPr fitToPage="1"/>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1.14"/>
    <col customWidth="1" min="2" max="3" width="24.86"/>
    <col customWidth="1" min="4" max="4" width="2.0"/>
    <col customWidth="1" min="5" max="5" width="23.29"/>
    <col customWidth="1" min="6" max="6" width="21.0"/>
    <col customWidth="1" min="7" max="7" width="2.14"/>
    <col customWidth="1" min="8" max="8" width="15.14"/>
    <col customWidth="1" min="9" max="9" width="17.57"/>
    <col customWidth="1" min="10" max="10" width="20.71"/>
    <col customWidth="1" min="11" max="11" width="1.57"/>
    <col customWidth="1" min="12" max="12" width="22.71"/>
    <col customWidth="1" min="13" max="17" width="7.43"/>
    <col customWidth="1" min="18" max="18" width="1.29"/>
    <col customWidth="1" min="19" max="19" width="13.43"/>
    <col customWidth="1" min="20" max="20" width="11.0"/>
    <col customWidth="1" min="21" max="21" width="3.71"/>
  </cols>
  <sheetData>
    <row r="1" ht="1.5" customHeight="1">
      <c r="A1" s="2" t="s">
        <v>103</v>
      </c>
      <c r="B1" s="3"/>
      <c r="C1" s="3"/>
      <c r="D1" s="3"/>
      <c r="E1" s="3"/>
      <c r="F1" s="3"/>
      <c r="G1" s="2"/>
      <c r="H1" s="3"/>
      <c r="I1" s="3"/>
      <c r="J1" s="3"/>
      <c r="K1" s="2"/>
      <c r="L1" s="2"/>
      <c r="M1" s="2"/>
      <c r="N1" s="2"/>
      <c r="O1" s="2"/>
      <c r="P1" s="2"/>
      <c r="Q1" s="2"/>
      <c r="R1" s="2"/>
      <c r="S1" s="2"/>
      <c r="T1" s="2"/>
      <c r="U1" s="2"/>
    </row>
    <row r="2" ht="1.5" customHeight="1">
      <c r="A2" s="15"/>
      <c r="B2" s="17" t="s">
        <v>107</v>
      </c>
      <c r="C2" s="19"/>
      <c r="D2" s="19"/>
      <c r="E2" s="19"/>
      <c r="F2" s="19"/>
      <c r="G2" s="19"/>
      <c r="H2" s="19"/>
      <c r="I2" s="19"/>
      <c r="J2" s="19"/>
      <c r="K2" s="19"/>
      <c r="L2" s="19"/>
      <c r="M2" s="19"/>
      <c r="N2" s="19"/>
      <c r="O2" s="19"/>
      <c r="P2" s="19"/>
      <c r="Q2" s="19"/>
      <c r="R2" s="19"/>
      <c r="S2" s="19"/>
      <c r="T2" s="19"/>
      <c r="U2" s="2"/>
    </row>
    <row r="3" ht="15.75" customHeight="1">
      <c r="A3" s="30"/>
      <c r="B3" s="33" t="s">
        <v>37</v>
      </c>
      <c r="C3" s="7"/>
      <c r="D3" s="7"/>
      <c r="E3" s="7"/>
      <c r="F3" s="7"/>
      <c r="G3" s="7"/>
      <c r="H3" s="7"/>
      <c r="I3" s="7"/>
      <c r="J3" s="7"/>
      <c r="K3" s="7"/>
      <c r="L3" s="7"/>
      <c r="M3" s="7"/>
      <c r="N3" s="7"/>
      <c r="O3" s="7"/>
      <c r="P3" s="7"/>
      <c r="Q3" s="7"/>
      <c r="R3" s="7"/>
      <c r="S3" s="7"/>
      <c r="T3" s="9"/>
      <c r="U3" s="35"/>
    </row>
    <row r="4" ht="15.75" customHeight="1">
      <c r="A4" s="30"/>
      <c r="B4" s="37"/>
      <c r="C4" s="38" t="s">
        <v>41</v>
      </c>
      <c r="D4" s="119" t="s">
        <v>109</v>
      </c>
      <c r="E4" s="19"/>
      <c r="F4" s="19"/>
      <c r="G4" s="19"/>
      <c r="H4" s="19"/>
      <c r="I4" s="19"/>
      <c r="J4" s="19"/>
      <c r="K4" s="19"/>
      <c r="L4" s="19"/>
      <c r="M4" s="19"/>
      <c r="N4" s="19"/>
      <c r="O4" s="19"/>
      <c r="P4" s="19"/>
      <c r="Q4" s="19"/>
      <c r="R4" s="19"/>
      <c r="S4" s="19"/>
      <c r="T4" s="19"/>
      <c r="U4" s="35"/>
    </row>
    <row r="5" ht="1.5" customHeight="1">
      <c r="A5" s="30"/>
      <c r="B5" s="33" t="s">
        <v>110</v>
      </c>
      <c r="C5" s="7"/>
      <c r="D5" s="7"/>
      <c r="E5" s="7"/>
      <c r="F5" s="7"/>
      <c r="G5" s="7"/>
      <c r="H5" s="7"/>
      <c r="I5" s="7"/>
      <c r="J5" s="7"/>
      <c r="K5" s="7"/>
      <c r="L5" s="7"/>
      <c r="M5" s="7"/>
      <c r="N5" s="7"/>
      <c r="O5" s="7"/>
      <c r="P5" s="7"/>
      <c r="Q5" s="7"/>
      <c r="R5" s="7"/>
      <c r="S5" s="7"/>
      <c r="T5" s="9"/>
      <c r="U5" s="35"/>
    </row>
    <row r="6" ht="16.5" customHeight="1">
      <c r="A6" s="42"/>
      <c r="B6" s="43" t="s">
        <v>113</v>
      </c>
      <c r="D6" s="123" t="s">
        <v>115</v>
      </c>
      <c r="U6" s="35"/>
    </row>
    <row r="7" ht="6.75" customHeight="1">
      <c r="A7" s="42"/>
      <c r="B7" s="3"/>
      <c r="C7" s="3"/>
      <c r="D7" s="3"/>
      <c r="E7" s="3"/>
      <c r="F7" s="3"/>
      <c r="G7" s="47"/>
      <c r="H7" s="3"/>
      <c r="I7" s="3"/>
      <c r="J7" s="3"/>
      <c r="K7" s="47"/>
      <c r="L7" s="47"/>
      <c r="M7" s="47"/>
      <c r="N7" s="47"/>
      <c r="O7" s="47"/>
      <c r="P7" s="47"/>
      <c r="Q7" s="47"/>
      <c r="R7" s="47"/>
      <c r="S7" s="47"/>
      <c r="T7" s="47"/>
      <c r="U7" s="2"/>
    </row>
    <row r="8" ht="6.75" customHeight="1">
      <c r="A8" s="42"/>
      <c r="B8" s="60"/>
      <c r="C8" s="60"/>
      <c r="D8" s="60"/>
      <c r="E8" s="60"/>
      <c r="F8" s="60"/>
      <c r="G8" s="61"/>
      <c r="H8" s="60"/>
      <c r="I8" s="60"/>
      <c r="J8" s="60"/>
      <c r="K8" s="61"/>
      <c r="L8" s="61"/>
      <c r="M8" s="61"/>
      <c r="N8" s="61"/>
      <c r="O8" s="61"/>
      <c r="P8" s="61"/>
      <c r="Q8" s="61"/>
      <c r="R8" s="61"/>
      <c r="S8" s="61"/>
      <c r="T8" s="61"/>
      <c r="U8" s="2"/>
    </row>
    <row r="9" ht="15.75" customHeight="1">
      <c r="A9" s="30"/>
      <c r="B9" s="128" t="s">
        <v>133</v>
      </c>
      <c r="C9" s="102"/>
      <c r="D9" s="74"/>
      <c r="E9" s="132" t="s">
        <v>75</v>
      </c>
      <c r="F9" s="102"/>
      <c r="G9" s="78"/>
      <c r="H9" s="134" t="s">
        <v>79</v>
      </c>
      <c r="I9" s="93"/>
      <c r="J9" s="102"/>
      <c r="K9" s="82"/>
      <c r="L9" s="138" t="s">
        <v>80</v>
      </c>
      <c r="M9" s="93"/>
      <c r="N9" s="93"/>
      <c r="O9" s="93"/>
      <c r="P9" s="93"/>
      <c r="Q9" s="102"/>
      <c r="R9" s="86"/>
      <c r="S9" s="140" t="s">
        <v>81</v>
      </c>
      <c r="T9" s="102"/>
      <c r="U9" s="35"/>
    </row>
    <row r="10" ht="3.75" customHeight="1">
      <c r="A10" s="42"/>
      <c r="B10" s="89"/>
      <c r="C10" s="89"/>
      <c r="D10" s="60"/>
      <c r="E10" s="89"/>
      <c r="F10" s="93"/>
      <c r="G10" s="61"/>
      <c r="H10" s="95"/>
      <c r="I10" s="93"/>
      <c r="J10" s="93"/>
      <c r="K10" s="61"/>
      <c r="L10" s="96"/>
      <c r="M10" s="96"/>
      <c r="N10" s="96"/>
      <c r="O10" s="96"/>
      <c r="P10" s="96"/>
      <c r="Q10" s="61"/>
      <c r="R10" s="61"/>
      <c r="S10" s="98"/>
      <c r="T10" s="98"/>
      <c r="U10" s="2"/>
    </row>
    <row r="11" ht="15.75" customHeight="1">
      <c r="A11" s="30"/>
      <c r="B11" s="144" t="s">
        <v>87</v>
      </c>
      <c r="C11" s="102"/>
      <c r="D11" s="103"/>
      <c r="E11" s="106" t="s">
        <v>166</v>
      </c>
      <c r="F11" s="102"/>
      <c r="G11" s="108"/>
      <c r="H11" s="110" t="s">
        <v>170</v>
      </c>
      <c r="I11" s="93"/>
      <c r="J11" s="102"/>
      <c r="K11" s="108"/>
      <c r="L11" s="151" t="s">
        <v>172</v>
      </c>
      <c r="M11" s="93"/>
      <c r="N11" s="93"/>
      <c r="O11" s="93"/>
      <c r="P11" s="93"/>
      <c r="Q11" s="93"/>
      <c r="R11" s="108"/>
      <c r="S11" s="122" t="s">
        <v>108</v>
      </c>
      <c r="T11" s="102"/>
      <c r="U11" s="35"/>
    </row>
    <row r="12" ht="15.75" customHeight="1">
      <c r="A12" s="30"/>
      <c r="B12" s="154" t="s">
        <v>175</v>
      </c>
      <c r="C12" s="102"/>
      <c r="D12" s="103"/>
      <c r="E12" s="158" t="s">
        <v>177</v>
      </c>
      <c r="F12" s="9"/>
      <c r="G12" s="108"/>
      <c r="H12" s="161" t="s">
        <v>182</v>
      </c>
      <c r="I12" s="93"/>
      <c r="J12" s="102"/>
      <c r="K12" s="108"/>
      <c r="L12" s="163" t="s">
        <v>198</v>
      </c>
      <c r="M12" s="7"/>
      <c r="N12" s="7"/>
      <c r="O12" s="7"/>
      <c r="P12" s="7"/>
      <c r="Q12" s="9"/>
      <c r="R12" s="108"/>
      <c r="S12" s="170" t="s">
        <v>212</v>
      </c>
      <c r="T12" s="9"/>
      <c r="U12" s="35"/>
    </row>
    <row r="13" ht="15.75" customHeight="1">
      <c r="A13" s="30"/>
      <c r="B13" s="172" t="s">
        <v>222</v>
      </c>
      <c r="C13" s="172" t="s">
        <v>223</v>
      </c>
      <c r="D13" s="103"/>
      <c r="E13" s="146"/>
      <c r="F13" s="147"/>
      <c r="G13" s="108"/>
      <c r="H13" s="174" t="s">
        <v>223</v>
      </c>
      <c r="I13" s="102"/>
      <c r="J13" s="175" t="s">
        <v>224</v>
      </c>
      <c r="K13" s="177"/>
      <c r="L13" s="178" t="s">
        <v>226</v>
      </c>
      <c r="M13" s="178" t="s">
        <v>228</v>
      </c>
      <c r="N13" s="178" t="s">
        <v>229</v>
      </c>
      <c r="O13" s="178" t="s">
        <v>230</v>
      </c>
      <c r="P13" s="178" t="s">
        <v>232</v>
      </c>
      <c r="Q13" s="178" t="s">
        <v>233</v>
      </c>
      <c r="R13" s="30"/>
      <c r="S13" s="146"/>
      <c r="T13" s="147"/>
      <c r="U13" s="35"/>
    </row>
    <row r="14" ht="15.75" customHeight="1">
      <c r="A14" s="30"/>
      <c r="B14" s="183" t="s">
        <v>235</v>
      </c>
      <c r="C14" s="185" t="s">
        <v>236</v>
      </c>
      <c r="D14" s="103"/>
      <c r="E14" s="146"/>
      <c r="F14" s="147"/>
      <c r="G14" s="108"/>
      <c r="H14" s="189" t="s">
        <v>237</v>
      </c>
      <c r="I14" s="102"/>
      <c r="J14" s="191" t="s">
        <v>238</v>
      </c>
      <c r="K14" s="177"/>
      <c r="L14" s="194"/>
      <c r="M14" s="194"/>
      <c r="N14" s="194"/>
      <c r="O14" s="194"/>
      <c r="P14" s="194"/>
      <c r="Q14" s="194"/>
      <c r="R14" s="30"/>
      <c r="S14" s="146"/>
      <c r="T14" s="147"/>
      <c r="U14" s="35"/>
    </row>
    <row r="15" ht="15.75" customHeight="1">
      <c r="A15" s="30"/>
      <c r="B15" s="183"/>
      <c r="C15" s="185" t="s">
        <v>242</v>
      </c>
      <c r="D15" s="103"/>
      <c r="E15" s="146"/>
      <c r="F15" s="147"/>
      <c r="G15" s="108"/>
      <c r="H15" s="175" t="s">
        <v>244</v>
      </c>
      <c r="I15" s="175" t="s">
        <v>247</v>
      </c>
      <c r="J15" s="198" t="s">
        <v>233</v>
      </c>
      <c r="K15" s="108"/>
      <c r="L15" s="199" t="s">
        <v>248</v>
      </c>
      <c r="M15" s="201">
        <v>0.1</v>
      </c>
      <c r="N15" s="202" t="s">
        <v>249</v>
      </c>
      <c r="O15" s="203"/>
      <c r="P15" s="203"/>
      <c r="Q15" s="205"/>
      <c r="R15" s="108"/>
      <c r="S15" s="146"/>
      <c r="T15" s="147"/>
      <c r="U15" s="35"/>
    </row>
    <row r="16" ht="15.75" customHeight="1">
      <c r="A16" s="30"/>
      <c r="B16" s="183"/>
      <c r="C16" s="185"/>
      <c r="D16" s="103"/>
      <c r="E16" s="146"/>
      <c r="F16" s="147"/>
      <c r="G16" s="148"/>
      <c r="H16" s="207" t="s">
        <v>252</v>
      </c>
      <c r="I16" s="191" t="s">
        <v>253</v>
      </c>
      <c r="J16" s="191"/>
      <c r="K16" s="150"/>
      <c r="L16" s="209" t="s">
        <v>254</v>
      </c>
      <c r="M16" s="210"/>
      <c r="N16" s="210"/>
      <c r="O16" s="210"/>
      <c r="P16" s="210"/>
      <c r="Q16" s="210"/>
      <c r="R16" s="148"/>
      <c r="S16" s="146"/>
      <c r="T16" s="147"/>
      <c r="U16" s="35"/>
    </row>
    <row r="17" ht="15.75" customHeight="1">
      <c r="A17" s="30"/>
      <c r="B17" s="172" t="s">
        <v>257</v>
      </c>
      <c r="C17" s="172" t="s">
        <v>223</v>
      </c>
      <c r="D17" s="103"/>
      <c r="E17" s="146"/>
      <c r="F17" s="147"/>
      <c r="G17" s="148"/>
      <c r="H17" s="207" t="s">
        <v>259</v>
      </c>
      <c r="I17" s="191" t="s">
        <v>260</v>
      </c>
      <c r="J17" s="191"/>
      <c r="K17" s="150"/>
      <c r="L17" s="209" t="s">
        <v>261</v>
      </c>
      <c r="M17" s="212">
        <v>0.07</v>
      </c>
      <c r="N17" s="202" t="s">
        <v>249</v>
      </c>
      <c r="O17" s="210"/>
      <c r="P17" s="210"/>
      <c r="Q17" s="213"/>
      <c r="R17" s="148"/>
      <c r="S17" s="146"/>
      <c r="T17" s="147"/>
      <c r="U17" s="35"/>
    </row>
    <row r="18" ht="15.75" customHeight="1">
      <c r="A18" s="30"/>
      <c r="B18" s="183" t="s">
        <v>264</v>
      </c>
      <c r="C18" s="185" t="s">
        <v>265</v>
      </c>
      <c r="D18" s="103"/>
      <c r="E18" s="146"/>
      <c r="F18" s="147"/>
      <c r="G18" s="148"/>
      <c r="H18" s="214" t="s">
        <v>268</v>
      </c>
      <c r="I18" s="218" t="s">
        <v>270</v>
      </c>
      <c r="J18" s="191"/>
      <c r="K18" s="150"/>
      <c r="L18" s="209" t="s">
        <v>274</v>
      </c>
      <c r="M18" s="210"/>
      <c r="N18" s="210"/>
      <c r="O18" s="210"/>
      <c r="P18" s="210"/>
      <c r="Q18" s="210"/>
      <c r="R18" s="148"/>
      <c r="S18" s="146"/>
      <c r="T18" s="147"/>
      <c r="U18" s="35"/>
    </row>
    <row r="19" ht="15.75" customHeight="1">
      <c r="A19" s="30"/>
      <c r="B19" s="183"/>
      <c r="C19" s="185" t="s">
        <v>275</v>
      </c>
      <c r="D19" s="103"/>
      <c r="E19" s="155"/>
      <c r="F19" s="21"/>
      <c r="G19" s="148"/>
      <c r="H19" s="207" t="s">
        <v>276</v>
      </c>
      <c r="I19" s="191" t="s">
        <v>277</v>
      </c>
      <c r="J19" s="191"/>
      <c r="K19" s="150"/>
      <c r="L19" s="222" t="s">
        <v>278</v>
      </c>
      <c r="M19" s="93"/>
      <c r="N19" s="93"/>
      <c r="O19" s="93"/>
      <c r="P19" s="93"/>
      <c r="Q19" s="93"/>
      <c r="R19" s="148"/>
      <c r="S19" s="155"/>
      <c r="T19" s="21"/>
      <c r="U19" s="35"/>
    </row>
    <row r="20" ht="15.75" customHeight="1">
      <c r="A20" s="30"/>
      <c r="B20" s="225" t="s">
        <v>280</v>
      </c>
      <c r="C20" s="225" t="s">
        <v>223</v>
      </c>
      <c r="D20" s="204"/>
      <c r="E20" s="227"/>
      <c r="F20" s="227"/>
      <c r="I20" s="2"/>
      <c r="K20" s="167"/>
      <c r="L20" s="230"/>
      <c r="M20" s="7"/>
      <c r="N20" s="7"/>
      <c r="O20" s="7"/>
      <c r="P20" s="7"/>
      <c r="Q20" s="9"/>
      <c r="R20" s="61"/>
      <c r="S20" s="232"/>
      <c r="T20" s="232"/>
      <c r="U20" s="2"/>
    </row>
    <row r="21" ht="15.75" customHeight="1">
      <c r="A21" s="42"/>
      <c r="B21" s="234" t="s">
        <v>286</v>
      </c>
      <c r="C21" s="185" t="s">
        <v>289</v>
      </c>
      <c r="D21" s="60"/>
      <c r="E21" s="3"/>
      <c r="F21" s="3"/>
      <c r="G21" s="61"/>
      <c r="H21" s="235"/>
      <c r="I21" s="235"/>
      <c r="J21" s="235"/>
      <c r="K21" s="167"/>
      <c r="L21" s="155"/>
      <c r="M21" s="19"/>
      <c r="N21" s="19"/>
      <c r="O21" s="19"/>
      <c r="P21" s="19"/>
      <c r="Q21" s="21"/>
      <c r="R21" s="61"/>
      <c r="S21" s="237"/>
      <c r="T21" s="237"/>
      <c r="U21" s="2"/>
    </row>
    <row r="22" ht="15.75" customHeight="1">
      <c r="A22" s="42"/>
      <c r="B22" s="234" t="s">
        <v>291</v>
      </c>
      <c r="C22" s="185" t="s">
        <v>292</v>
      </c>
      <c r="D22" s="60"/>
      <c r="E22" s="3"/>
      <c r="F22" s="3"/>
      <c r="G22" s="61"/>
      <c r="H22" s="235"/>
      <c r="I22" s="235"/>
      <c r="J22" s="235"/>
      <c r="K22" s="167"/>
      <c r="L22" s="167"/>
      <c r="M22" s="167"/>
      <c r="N22" s="167"/>
      <c r="O22" s="167"/>
      <c r="P22" s="167"/>
      <c r="Q22" s="167"/>
      <c r="R22" s="61"/>
      <c r="S22" s="237"/>
      <c r="T22" s="237"/>
      <c r="U22" s="2"/>
    </row>
    <row r="23" ht="15.75" customHeight="1">
      <c r="A23" s="42"/>
      <c r="B23" s="162"/>
      <c r="C23" s="162"/>
      <c r="D23" s="60"/>
      <c r="E23" s="226"/>
      <c r="F23" s="3"/>
      <c r="G23" s="61"/>
      <c r="H23" s="235"/>
      <c r="I23" s="235"/>
      <c r="J23" s="235"/>
      <c r="K23" s="167"/>
      <c r="L23" s="167"/>
      <c r="M23" s="167"/>
      <c r="N23" s="167"/>
      <c r="O23" s="167"/>
      <c r="P23" s="167"/>
      <c r="Q23" s="167"/>
      <c r="R23" s="61"/>
      <c r="S23" s="237"/>
      <c r="T23" s="237"/>
      <c r="U23" s="2"/>
    </row>
    <row r="24" ht="15.75" customHeight="1">
      <c r="A24" s="30"/>
      <c r="B24" s="249" t="s">
        <v>297</v>
      </c>
      <c r="C24" s="102"/>
      <c r="D24" s="103"/>
      <c r="E24" s="106" t="s">
        <v>305</v>
      </c>
      <c r="F24" s="102"/>
      <c r="G24" s="108"/>
      <c r="H24" s="110" t="s">
        <v>307</v>
      </c>
      <c r="I24" s="93"/>
      <c r="J24" s="102"/>
      <c r="K24" s="179"/>
      <c r="L24" s="151" t="s">
        <v>310</v>
      </c>
      <c r="M24" s="93"/>
      <c r="N24" s="93"/>
      <c r="O24" s="93"/>
      <c r="P24" s="93"/>
      <c r="Q24" s="102"/>
      <c r="R24" s="42"/>
      <c r="S24" s="181"/>
      <c r="T24" s="181"/>
      <c r="U24" s="2"/>
    </row>
    <row r="25" ht="15.75" customHeight="1">
      <c r="A25" s="30"/>
      <c r="B25" s="256" t="s">
        <v>231</v>
      </c>
      <c r="C25" s="256" t="s">
        <v>234</v>
      </c>
      <c r="D25" s="103"/>
      <c r="E25" s="257" t="s">
        <v>311</v>
      </c>
      <c r="F25" s="9"/>
      <c r="G25" s="108"/>
      <c r="H25" s="161" t="s">
        <v>312</v>
      </c>
      <c r="I25" s="93"/>
      <c r="J25" s="102"/>
      <c r="K25" s="187"/>
      <c r="L25" s="219" t="s">
        <v>313</v>
      </c>
      <c r="M25" s="93"/>
      <c r="N25" s="93"/>
      <c r="O25" s="93"/>
      <c r="P25" s="93"/>
      <c r="Q25" s="102"/>
      <c r="R25" s="42"/>
      <c r="S25" s="190"/>
      <c r="T25" s="190"/>
      <c r="U25" s="2"/>
    </row>
    <row r="26" ht="15.75" customHeight="1">
      <c r="A26" s="30"/>
      <c r="B26" s="192" t="s">
        <v>314</v>
      </c>
      <c r="C26" s="192" t="s">
        <v>315</v>
      </c>
      <c r="D26" s="103"/>
      <c r="F26" s="147"/>
      <c r="G26" s="148"/>
      <c r="H26" s="174" t="s">
        <v>223</v>
      </c>
      <c r="I26" s="102"/>
      <c r="J26" s="175" t="s">
        <v>224</v>
      </c>
      <c r="K26" s="196"/>
      <c r="L26" s="178" t="s">
        <v>226</v>
      </c>
      <c r="M26" s="178" t="s">
        <v>228</v>
      </c>
      <c r="N26" s="178" t="s">
        <v>229</v>
      </c>
      <c r="O26" s="178" t="s">
        <v>230</v>
      </c>
      <c r="P26" s="178" t="s">
        <v>232</v>
      </c>
      <c r="Q26" s="178" t="s">
        <v>233</v>
      </c>
      <c r="R26" s="61"/>
      <c r="S26" s="181"/>
      <c r="T26" s="181"/>
      <c r="U26" s="2"/>
    </row>
    <row r="27" ht="15.75" customHeight="1">
      <c r="A27" s="30"/>
      <c r="B27" s="197"/>
      <c r="C27" s="197"/>
      <c r="D27" s="103"/>
      <c r="F27" s="147"/>
      <c r="G27" s="148"/>
      <c r="H27" s="189" t="s">
        <v>321</v>
      </c>
      <c r="I27" s="102"/>
      <c r="J27" s="191" t="s">
        <v>322</v>
      </c>
      <c r="K27" s="196"/>
      <c r="L27" s="194"/>
      <c r="M27" s="194"/>
      <c r="N27" s="194"/>
      <c r="O27" s="194"/>
      <c r="P27" s="194"/>
      <c r="Q27" s="194"/>
      <c r="R27" s="61"/>
      <c r="S27" s="181"/>
      <c r="T27" s="181"/>
      <c r="U27" s="2"/>
    </row>
    <row r="28" ht="15.75" customHeight="1">
      <c r="A28" s="30"/>
      <c r="B28" s="194"/>
      <c r="C28" s="194"/>
      <c r="D28" s="103"/>
      <c r="F28" s="147"/>
      <c r="G28" s="148"/>
      <c r="H28" s="175" t="s">
        <v>244</v>
      </c>
      <c r="I28" s="175" t="s">
        <v>247</v>
      </c>
      <c r="J28" s="198"/>
      <c r="K28" s="196"/>
      <c r="L28" s="209" t="s">
        <v>323</v>
      </c>
      <c r="M28" s="212">
        <v>0.1</v>
      </c>
      <c r="N28" s="210">
        <f>10</f>
        <v>10</v>
      </c>
      <c r="O28" s="263">
        <v>0.14</v>
      </c>
      <c r="P28" s="210">
        <f>20</f>
        <v>20</v>
      </c>
      <c r="Q28" s="210"/>
      <c r="R28" s="61"/>
      <c r="S28" s="181"/>
      <c r="T28" s="181"/>
      <c r="U28" s="2"/>
    </row>
    <row r="29" ht="15.75" customHeight="1">
      <c r="A29" s="30"/>
      <c r="B29" s="192" t="s">
        <v>314</v>
      </c>
      <c r="C29" s="265" t="s">
        <v>324</v>
      </c>
      <c r="D29" s="103"/>
      <c r="E29" s="266"/>
      <c r="F29" s="9"/>
      <c r="G29" s="148"/>
      <c r="H29" s="207" t="s">
        <v>326</v>
      </c>
      <c r="I29" s="268" t="s">
        <v>327</v>
      </c>
      <c r="J29" s="191"/>
      <c r="K29" s="200"/>
      <c r="L29" s="209" t="s">
        <v>330</v>
      </c>
      <c r="M29" s="210"/>
      <c r="N29" s="210"/>
      <c r="O29" s="210"/>
      <c r="P29" s="210"/>
      <c r="Q29" s="210"/>
      <c r="R29" s="61"/>
      <c r="S29" s="181"/>
      <c r="T29" s="181"/>
      <c r="U29" s="2"/>
    </row>
    <row r="30" ht="15.75" customHeight="1">
      <c r="A30" s="30"/>
      <c r="B30" s="197"/>
      <c r="C30" s="265" t="s">
        <v>332</v>
      </c>
      <c r="D30" s="103"/>
      <c r="E30" s="261"/>
      <c r="F30" s="262"/>
      <c r="G30" s="148"/>
      <c r="H30" s="207" t="s">
        <v>334</v>
      </c>
      <c r="I30" s="268" t="s">
        <v>336</v>
      </c>
      <c r="J30" s="191"/>
      <c r="K30" s="200"/>
      <c r="L30" s="222" t="s">
        <v>278</v>
      </c>
      <c r="M30" s="93"/>
      <c r="N30" s="93"/>
      <c r="O30" s="93"/>
      <c r="P30" s="93"/>
      <c r="Q30" s="102"/>
      <c r="R30" s="61"/>
      <c r="S30" s="181"/>
      <c r="T30" s="181"/>
      <c r="U30" s="2"/>
    </row>
    <row r="31" ht="15.75" customHeight="1">
      <c r="A31" s="30"/>
      <c r="B31" s="194"/>
      <c r="C31" s="265" t="s">
        <v>338</v>
      </c>
      <c r="D31" s="103"/>
      <c r="E31" s="261"/>
      <c r="F31" s="262"/>
      <c r="G31" s="148"/>
      <c r="H31" s="214"/>
      <c r="I31" s="268"/>
      <c r="J31" s="191"/>
      <c r="K31" s="200"/>
      <c r="L31" s="273"/>
      <c r="M31" s="93"/>
      <c r="N31" s="93"/>
      <c r="O31" s="93"/>
      <c r="P31" s="93"/>
      <c r="Q31" s="102"/>
      <c r="R31" s="61"/>
      <c r="S31" s="181"/>
      <c r="T31" s="181"/>
      <c r="U31" s="2"/>
    </row>
    <row r="32" ht="8.25" customHeight="1">
      <c r="A32" s="42"/>
      <c r="B32" s="226"/>
      <c r="C32" s="226"/>
      <c r="D32" s="226"/>
      <c r="E32" s="164"/>
      <c r="F32" s="164"/>
      <c r="G32" s="228"/>
      <c r="H32" s="226"/>
      <c r="I32" s="226"/>
      <c r="J32" s="226"/>
      <c r="K32" s="228"/>
      <c r="L32" s="229"/>
      <c r="M32" s="19"/>
      <c r="N32" s="19"/>
      <c r="O32" s="19"/>
      <c r="P32" s="19"/>
      <c r="Q32" s="229"/>
      <c r="R32" s="228"/>
      <c r="S32" s="228"/>
      <c r="T32" s="228"/>
      <c r="U32" s="2"/>
    </row>
    <row r="33" ht="15.75" customHeight="1">
      <c r="A33" s="30"/>
      <c r="B33" s="233" t="s">
        <v>283</v>
      </c>
      <c r="C33" s="7"/>
      <c r="D33" s="7"/>
      <c r="E33" s="7"/>
      <c r="F33" s="7"/>
      <c r="G33" s="7"/>
      <c r="H33" s="7"/>
      <c r="I33" s="7"/>
      <c r="J33" s="7"/>
      <c r="K33" s="7"/>
      <c r="L33" s="7"/>
      <c r="M33" s="7"/>
      <c r="N33" s="7"/>
      <c r="O33" s="7"/>
      <c r="P33" s="7"/>
      <c r="Q33" s="7"/>
      <c r="R33" s="7"/>
      <c r="S33" s="7"/>
      <c r="T33" s="9"/>
      <c r="U33" s="35"/>
    </row>
    <row r="34" ht="15.75" customHeight="1">
      <c r="A34" s="30"/>
      <c r="B34" s="236" t="s">
        <v>341</v>
      </c>
      <c r="C34" s="93"/>
      <c r="D34" s="93"/>
      <c r="E34" s="93"/>
      <c r="F34" s="93"/>
      <c r="G34" s="93"/>
      <c r="H34" s="93"/>
      <c r="I34" s="93"/>
      <c r="J34" s="93"/>
      <c r="K34" s="93"/>
      <c r="L34" s="93"/>
      <c r="M34" s="93"/>
      <c r="N34" s="93"/>
      <c r="O34" s="93"/>
      <c r="P34" s="93"/>
      <c r="Q34" s="93"/>
      <c r="R34" s="93"/>
      <c r="S34" s="93"/>
      <c r="T34" s="102"/>
      <c r="U34" s="35"/>
    </row>
    <row r="35" ht="15.75" customHeight="1">
      <c r="A35" s="42"/>
      <c r="B35" s="239"/>
      <c r="C35" s="239"/>
      <c r="D35" s="239"/>
      <c r="E35" s="239"/>
      <c r="F35" s="239"/>
      <c r="G35" s="240"/>
      <c r="H35" s="242"/>
      <c r="I35" s="242"/>
      <c r="J35" s="242"/>
      <c r="K35" s="240"/>
      <c r="L35" s="243"/>
      <c r="M35" s="244"/>
      <c r="N35" s="244"/>
      <c r="O35" s="244"/>
      <c r="P35" s="244"/>
      <c r="Q35" s="244"/>
      <c r="R35" s="245"/>
      <c r="S35" s="245"/>
      <c r="T35" s="245"/>
      <c r="U35" s="2"/>
    </row>
    <row r="36" ht="15.75" hidden="1" customHeight="1">
      <c r="A36" s="42"/>
      <c r="B36" s="3"/>
      <c r="C36" s="3"/>
      <c r="D36" s="3"/>
      <c r="E36" s="247"/>
      <c r="F36" s="247"/>
      <c r="G36" s="47"/>
      <c r="H36" s="248"/>
      <c r="I36" s="248"/>
      <c r="J36" s="248"/>
      <c r="K36" s="47"/>
      <c r="L36" s="2"/>
      <c r="M36" s="2"/>
      <c r="N36" s="2"/>
      <c r="O36" s="2"/>
      <c r="P36" s="2"/>
      <c r="Q36" s="2"/>
      <c r="R36" s="2"/>
      <c r="S36" s="2"/>
      <c r="T36" s="2"/>
      <c r="U36" s="2"/>
    </row>
    <row r="37" ht="15.75" hidden="1" customHeight="1">
      <c r="A37" s="42"/>
      <c r="B37" s="3"/>
      <c r="C37" s="3"/>
      <c r="D37" s="3"/>
      <c r="E37" s="3"/>
      <c r="F37" s="3"/>
      <c r="G37" s="47"/>
      <c r="H37" s="3"/>
      <c r="I37" s="3"/>
      <c r="J37" s="3"/>
      <c r="K37" s="47"/>
      <c r="L37" s="2"/>
      <c r="M37" s="2"/>
      <c r="N37" s="2"/>
      <c r="O37" s="2"/>
      <c r="P37" s="2"/>
      <c r="Q37" s="2"/>
      <c r="R37" s="2"/>
      <c r="S37" s="2"/>
      <c r="T37" s="2"/>
      <c r="U37" s="2"/>
    </row>
    <row r="38" ht="15.75" hidden="1" customHeight="1">
      <c r="A38" s="42"/>
      <c r="B38" s="3"/>
      <c r="C38" s="3"/>
      <c r="D38" s="3"/>
      <c r="E38" s="3"/>
      <c r="F38" s="3"/>
      <c r="G38" s="2"/>
      <c r="H38" s="3"/>
      <c r="I38" s="3"/>
      <c r="J38" s="3"/>
      <c r="K38" s="2"/>
      <c r="L38" s="2"/>
      <c r="M38" s="2"/>
      <c r="N38" s="2"/>
      <c r="O38" s="2"/>
      <c r="P38" s="2"/>
      <c r="Q38" s="2"/>
      <c r="R38" s="2"/>
      <c r="S38" s="2"/>
      <c r="T38" s="2"/>
      <c r="U38" s="2"/>
    </row>
    <row r="39" ht="15.75" hidden="1" customHeight="1">
      <c r="A39" s="42"/>
      <c r="B39" s="27"/>
      <c r="U39" s="2"/>
    </row>
    <row r="40" ht="15.0" hidden="1" customHeight="1">
      <c r="A40" s="42"/>
      <c r="B40" s="251"/>
      <c r="U40" s="2"/>
    </row>
    <row r="41" ht="15.75" hidden="1" customHeight="1">
      <c r="A41" s="42"/>
      <c r="B41" s="60"/>
      <c r="C41" s="60"/>
      <c r="D41" s="60"/>
      <c r="E41" s="3"/>
      <c r="F41" s="3"/>
      <c r="G41" s="61"/>
      <c r="H41" s="235"/>
      <c r="I41" s="235"/>
      <c r="J41" s="235"/>
      <c r="K41" s="61"/>
      <c r="L41" s="2"/>
      <c r="M41" s="2"/>
      <c r="N41" s="2"/>
      <c r="O41" s="2"/>
      <c r="P41" s="2"/>
      <c r="Q41" s="2"/>
      <c r="R41" s="61"/>
      <c r="S41" s="252"/>
      <c r="T41" s="252"/>
      <c r="U41" s="2"/>
    </row>
    <row r="42" ht="15.75" hidden="1" customHeight="1">
      <c r="A42" s="42"/>
      <c r="B42" s="60"/>
      <c r="C42" s="60"/>
      <c r="D42" s="60"/>
      <c r="E42" s="254"/>
      <c r="F42" s="254"/>
      <c r="G42" s="61"/>
      <c r="H42" s="235"/>
      <c r="I42" s="235"/>
      <c r="J42" s="235"/>
      <c r="K42" s="61"/>
      <c r="L42" s="2"/>
      <c r="M42" s="2"/>
      <c r="N42" s="2"/>
      <c r="O42" s="2"/>
      <c r="P42" s="2"/>
      <c r="Q42" s="2"/>
      <c r="R42" s="61"/>
      <c r="S42" s="255"/>
      <c r="T42" s="255"/>
      <c r="U42" s="2"/>
    </row>
    <row r="43" ht="15.75" hidden="1" customHeight="1">
      <c r="A43" s="42"/>
      <c r="B43" s="60"/>
      <c r="C43" s="60"/>
      <c r="D43" s="60"/>
      <c r="E43" s="254"/>
      <c r="F43" s="254"/>
      <c r="G43" s="61"/>
      <c r="H43" s="235"/>
      <c r="I43" s="235"/>
      <c r="J43" s="235"/>
      <c r="K43" s="61"/>
      <c r="L43" s="2"/>
      <c r="M43" s="2"/>
      <c r="N43" s="2"/>
      <c r="O43" s="2"/>
      <c r="P43" s="2"/>
      <c r="Q43" s="2"/>
      <c r="R43" s="61"/>
      <c r="S43" s="255"/>
      <c r="T43" s="255"/>
      <c r="U43" s="2"/>
    </row>
    <row r="44" ht="15.75" hidden="1" customHeight="1">
      <c r="A44" s="42"/>
      <c r="B44" s="60"/>
      <c r="C44" s="60"/>
      <c r="D44" s="60"/>
      <c r="E44" s="60"/>
      <c r="F44" s="60"/>
      <c r="G44" s="61"/>
      <c r="H44" s="60"/>
      <c r="I44" s="60"/>
      <c r="J44" s="60"/>
      <c r="K44" s="61"/>
      <c r="L44" s="2"/>
      <c r="M44" s="2"/>
      <c r="N44" s="2"/>
      <c r="O44" s="2"/>
      <c r="P44" s="2"/>
      <c r="Q44" s="2"/>
      <c r="R44" s="61"/>
      <c r="S44" s="255"/>
      <c r="T44" s="255"/>
      <c r="U44" s="2"/>
    </row>
    <row r="45" ht="15.75" hidden="1" customHeight="1">
      <c r="A45" s="42"/>
      <c r="B45" s="60"/>
      <c r="C45" s="60"/>
      <c r="D45" s="258"/>
      <c r="E45" s="258"/>
      <c r="F45" s="258"/>
      <c r="G45" s="61"/>
      <c r="H45" s="60"/>
      <c r="I45" s="60"/>
      <c r="J45" s="60"/>
      <c r="K45" s="2"/>
      <c r="L45" s="2"/>
      <c r="M45" s="2"/>
      <c r="N45" s="2"/>
      <c r="O45" s="2"/>
      <c r="P45" s="2"/>
      <c r="Q45" s="2"/>
      <c r="R45" s="61"/>
      <c r="S45" s="61"/>
      <c r="T45" s="61"/>
      <c r="U45" s="2"/>
    </row>
    <row r="46" ht="15.75" hidden="1" customHeight="1">
      <c r="A46" s="42"/>
      <c r="B46" s="60"/>
      <c r="C46" s="60"/>
      <c r="D46" s="60"/>
      <c r="E46" s="60"/>
      <c r="F46" s="60"/>
      <c r="G46" s="61"/>
      <c r="H46" s="60"/>
      <c r="I46" s="60"/>
      <c r="J46" s="60"/>
      <c r="K46" s="61"/>
      <c r="L46" s="2"/>
      <c r="M46" s="2"/>
      <c r="N46" s="2"/>
      <c r="O46" s="2"/>
      <c r="P46" s="2"/>
      <c r="Q46" s="2"/>
      <c r="R46" s="61"/>
      <c r="S46" s="61"/>
      <c r="T46" s="61"/>
      <c r="U46" s="2"/>
    </row>
    <row r="47" ht="15.75" hidden="1" customHeight="1">
      <c r="A47" s="42"/>
      <c r="B47" s="60"/>
      <c r="C47" s="60"/>
      <c r="D47" s="259"/>
      <c r="E47" s="60"/>
      <c r="F47" s="60"/>
      <c r="G47" s="61"/>
      <c r="H47" s="60"/>
      <c r="I47" s="60"/>
      <c r="J47" s="60"/>
      <c r="K47" s="61"/>
      <c r="L47" s="2"/>
      <c r="M47" s="2"/>
      <c r="N47" s="2"/>
      <c r="O47" s="2"/>
      <c r="P47" s="2"/>
      <c r="Q47" s="2"/>
      <c r="R47" s="61"/>
      <c r="S47" s="61"/>
      <c r="T47" s="61"/>
      <c r="U47" s="2"/>
    </row>
    <row r="48" ht="15.75" hidden="1" customHeight="1">
      <c r="A48" s="42"/>
      <c r="B48" s="60"/>
      <c r="C48" s="60"/>
      <c r="D48" s="259"/>
      <c r="E48" s="60"/>
      <c r="F48" s="60"/>
      <c r="G48" s="61"/>
      <c r="H48" s="60"/>
      <c r="I48" s="60"/>
      <c r="J48" s="60"/>
      <c r="K48" s="61"/>
      <c r="L48" s="2"/>
      <c r="M48" s="2"/>
      <c r="N48" s="2"/>
      <c r="O48" s="2"/>
      <c r="P48" s="2"/>
      <c r="Q48" s="2"/>
      <c r="R48" s="42"/>
      <c r="S48" s="42"/>
      <c r="T48" s="42"/>
      <c r="U48" s="2"/>
    </row>
    <row r="49" ht="15.75" hidden="1" customHeight="1">
      <c r="A49" s="42"/>
      <c r="B49" s="60"/>
      <c r="C49" s="60"/>
      <c r="D49" s="259"/>
      <c r="E49" s="60"/>
      <c r="F49" s="60"/>
      <c r="G49" s="61"/>
      <c r="H49" s="60"/>
      <c r="I49" s="60"/>
      <c r="J49" s="60"/>
      <c r="K49" s="61"/>
      <c r="L49" s="2"/>
      <c r="M49" s="2"/>
      <c r="N49" s="2"/>
      <c r="O49" s="2"/>
      <c r="P49" s="2"/>
      <c r="Q49" s="2"/>
      <c r="R49" s="61"/>
      <c r="S49" s="61"/>
      <c r="T49" s="61"/>
      <c r="U49" s="2"/>
    </row>
    <row r="50" ht="15.75" hidden="1" customHeight="1">
      <c r="A50" s="42"/>
      <c r="B50" s="60"/>
      <c r="C50" s="60"/>
      <c r="D50" s="259"/>
      <c r="E50" s="60"/>
      <c r="F50" s="60"/>
      <c r="G50" s="61"/>
      <c r="H50" s="60"/>
      <c r="I50" s="3"/>
      <c r="J50" s="3"/>
      <c r="K50" s="61"/>
      <c r="L50" s="2"/>
      <c r="M50" s="2"/>
      <c r="N50" s="2"/>
      <c r="O50" s="2"/>
      <c r="P50" s="2"/>
      <c r="Q50" s="2"/>
      <c r="R50" s="61"/>
      <c r="S50" s="61"/>
      <c r="T50" s="61"/>
      <c r="U50" s="2"/>
    </row>
    <row r="51" ht="15.75" hidden="1" customHeight="1">
      <c r="A51" s="42"/>
      <c r="B51" s="60"/>
      <c r="C51" s="60"/>
      <c r="D51" s="60"/>
      <c r="E51" s="60"/>
      <c r="F51" s="60"/>
      <c r="G51" s="61"/>
      <c r="H51" s="60"/>
      <c r="I51" s="60"/>
      <c r="J51" s="60"/>
      <c r="K51" s="61"/>
      <c r="L51" s="2"/>
      <c r="M51" s="2"/>
      <c r="N51" s="2"/>
      <c r="O51" s="2"/>
      <c r="P51" s="2"/>
      <c r="Q51" s="2"/>
      <c r="R51" s="61"/>
      <c r="S51" s="61"/>
      <c r="T51" s="61"/>
      <c r="U51" s="2"/>
    </row>
    <row r="52" ht="14.25" hidden="1" customHeight="1">
      <c r="A52" s="42"/>
      <c r="B52" s="3"/>
      <c r="C52" s="3"/>
      <c r="D52" s="3"/>
      <c r="E52" s="3"/>
      <c r="F52" s="3"/>
      <c r="G52" s="2"/>
      <c r="H52" s="3"/>
      <c r="I52" s="3"/>
      <c r="J52" s="3"/>
      <c r="K52" s="2"/>
      <c r="L52" s="2"/>
      <c r="M52" s="2"/>
      <c r="N52" s="2"/>
      <c r="O52" s="2"/>
      <c r="P52" s="2"/>
      <c r="Q52" s="2"/>
      <c r="R52" s="2"/>
      <c r="S52" s="2"/>
      <c r="T52" s="2"/>
      <c r="U52" s="2"/>
    </row>
    <row r="53" ht="15.75" hidden="1" customHeight="1">
      <c r="A53" s="42"/>
      <c r="B53" s="3"/>
      <c r="C53" s="3"/>
      <c r="D53" s="3"/>
      <c r="E53" s="3"/>
      <c r="F53" s="3"/>
      <c r="G53" s="2"/>
      <c r="H53" s="3"/>
      <c r="I53" s="3"/>
      <c r="J53" s="3"/>
      <c r="K53" s="2"/>
      <c r="L53" s="2"/>
      <c r="M53" s="2"/>
      <c r="N53" s="2"/>
      <c r="O53" s="2"/>
      <c r="P53" s="2"/>
      <c r="Q53" s="2"/>
      <c r="R53" s="2"/>
      <c r="S53" s="2"/>
      <c r="T53" s="2"/>
      <c r="U53" s="2"/>
    </row>
    <row r="54" ht="15.75" hidden="1" customHeight="1">
      <c r="A54" s="42"/>
      <c r="B54" s="60"/>
      <c r="C54" s="60"/>
      <c r="D54" s="259"/>
      <c r="E54" s="60"/>
      <c r="F54" s="60"/>
      <c r="G54" s="61"/>
      <c r="H54" s="60"/>
      <c r="I54" s="60"/>
      <c r="J54" s="60"/>
      <c r="K54" s="61"/>
      <c r="L54" s="61"/>
      <c r="M54" s="61"/>
      <c r="N54" s="61"/>
      <c r="O54" s="61"/>
      <c r="P54" s="61"/>
      <c r="Q54" s="61"/>
      <c r="R54" s="61"/>
      <c r="S54" s="61"/>
      <c r="T54" s="61"/>
      <c r="U54" s="2"/>
    </row>
    <row r="55" ht="15.75" hidden="1" customHeight="1">
      <c r="A55" s="42"/>
      <c r="B55" s="60"/>
      <c r="C55" s="60"/>
      <c r="D55" s="259"/>
      <c r="E55" s="60"/>
      <c r="F55" s="60"/>
      <c r="G55" s="61"/>
      <c r="H55" s="60"/>
      <c r="I55" s="60"/>
      <c r="J55" s="60"/>
      <c r="K55" s="61"/>
      <c r="L55" s="61"/>
      <c r="M55" s="61"/>
      <c r="N55" s="61"/>
      <c r="O55" s="61"/>
      <c r="P55" s="61"/>
      <c r="Q55" s="61"/>
      <c r="R55" s="61"/>
      <c r="S55" s="61"/>
      <c r="T55" s="61"/>
      <c r="U55" s="2"/>
    </row>
    <row r="56" ht="15.75" hidden="1" customHeight="1">
      <c r="A56" s="42"/>
      <c r="B56" s="60"/>
      <c r="C56" s="60"/>
      <c r="D56" s="259"/>
      <c r="E56" s="60"/>
      <c r="F56" s="60"/>
      <c r="G56" s="61"/>
      <c r="H56" s="60"/>
      <c r="I56" s="60"/>
      <c r="J56" s="60"/>
      <c r="K56" s="61"/>
      <c r="L56" s="42"/>
      <c r="M56" s="42"/>
      <c r="N56" s="42"/>
      <c r="O56" s="42"/>
      <c r="P56" s="42"/>
      <c r="Q56" s="42"/>
      <c r="R56" s="42"/>
      <c r="S56" s="42"/>
      <c r="T56" s="42"/>
      <c r="U56" s="2"/>
    </row>
    <row r="57" ht="6.75" hidden="1" customHeight="1">
      <c r="A57" s="42"/>
      <c r="B57" s="3"/>
      <c r="C57" s="3"/>
      <c r="D57" s="3"/>
      <c r="E57" s="3"/>
      <c r="F57" s="3"/>
      <c r="G57" s="47"/>
      <c r="H57" s="3"/>
      <c r="I57" s="3"/>
      <c r="J57" s="3"/>
      <c r="K57" s="47"/>
      <c r="L57" s="2"/>
      <c r="M57" s="2"/>
      <c r="N57" s="2"/>
      <c r="O57" s="2"/>
      <c r="P57" s="2"/>
      <c r="Q57" s="2"/>
      <c r="R57" s="2"/>
      <c r="S57" s="2"/>
      <c r="T57" s="2"/>
      <c r="U57" s="2"/>
    </row>
    <row r="58" ht="15.75" hidden="1" customHeight="1">
      <c r="A58" s="42"/>
      <c r="B58" s="3"/>
      <c r="C58" s="3"/>
      <c r="D58" s="3"/>
      <c r="E58" s="3"/>
      <c r="F58" s="3"/>
      <c r="G58" s="2"/>
      <c r="H58" s="3"/>
      <c r="I58" s="3"/>
      <c r="J58" s="3"/>
      <c r="K58" s="2"/>
      <c r="L58" s="2"/>
      <c r="M58" s="2"/>
      <c r="N58" s="2"/>
      <c r="O58" s="2"/>
      <c r="P58" s="2"/>
      <c r="Q58" s="2"/>
      <c r="R58" s="2"/>
      <c r="S58" s="2"/>
      <c r="T58" s="2"/>
      <c r="U58" s="2"/>
    </row>
    <row r="59" ht="15.75" hidden="1" customHeight="1">
      <c r="A59" s="42"/>
      <c r="B59" s="3"/>
      <c r="C59" s="3"/>
      <c r="D59" s="3"/>
      <c r="E59" s="3"/>
      <c r="F59" s="3"/>
      <c r="G59" s="2"/>
      <c r="H59" s="3"/>
      <c r="I59" s="3"/>
      <c r="J59" s="3"/>
      <c r="K59" s="2"/>
      <c r="L59" s="2"/>
      <c r="M59" s="2"/>
      <c r="N59" s="2"/>
      <c r="O59" s="2"/>
      <c r="P59" s="2"/>
      <c r="Q59" s="2"/>
      <c r="R59" s="2"/>
      <c r="S59" s="2"/>
      <c r="T59" s="2"/>
      <c r="U59" s="2"/>
    </row>
    <row r="60" ht="3.0" hidden="1" customHeight="1">
      <c r="A60" s="42"/>
      <c r="B60" s="60"/>
      <c r="F60" s="60"/>
      <c r="G60" s="61"/>
      <c r="H60" s="60"/>
      <c r="I60" s="60"/>
      <c r="J60" s="60"/>
      <c r="K60" s="61"/>
      <c r="L60" s="42"/>
      <c r="M60" s="42"/>
      <c r="N60" s="42"/>
      <c r="O60" s="42"/>
      <c r="P60" s="42"/>
      <c r="Q60" s="42"/>
      <c r="R60" s="42"/>
      <c r="S60" s="42"/>
      <c r="T60" s="42"/>
      <c r="U60" s="2"/>
    </row>
    <row r="61" ht="15.75" hidden="1" customHeight="1">
      <c r="A61" s="42"/>
      <c r="B61" s="60"/>
      <c r="C61" s="60"/>
      <c r="D61" s="60"/>
      <c r="E61" s="60"/>
      <c r="F61" s="60"/>
      <c r="G61" s="61"/>
      <c r="H61" s="60"/>
      <c r="I61" s="60"/>
      <c r="J61" s="60"/>
      <c r="K61" s="61"/>
      <c r="L61" s="61"/>
      <c r="M61" s="61"/>
      <c r="N61" s="61"/>
      <c r="O61" s="61"/>
      <c r="P61" s="61"/>
      <c r="Q61" s="61"/>
      <c r="R61" s="61"/>
      <c r="S61" s="61"/>
      <c r="T61" s="61"/>
      <c r="U61" s="2"/>
    </row>
    <row r="62" ht="15.75" hidden="1" customHeight="1">
      <c r="A62" s="42"/>
      <c r="B62" s="60"/>
      <c r="C62" s="60"/>
      <c r="D62" s="60"/>
      <c r="E62" s="60"/>
      <c r="F62" s="60"/>
      <c r="G62" s="61"/>
      <c r="H62" s="60"/>
      <c r="I62" s="60"/>
      <c r="J62" s="60"/>
      <c r="K62" s="61"/>
      <c r="L62" s="61"/>
      <c r="M62" s="61"/>
      <c r="N62" s="61"/>
      <c r="O62" s="61"/>
      <c r="P62" s="61"/>
      <c r="Q62" s="61"/>
      <c r="R62" s="61"/>
      <c r="S62" s="61"/>
      <c r="T62" s="61"/>
      <c r="U62" s="2"/>
    </row>
    <row r="63" ht="15.75" hidden="1" customHeight="1">
      <c r="A63" s="42"/>
      <c r="B63" s="60"/>
      <c r="C63" s="60"/>
      <c r="D63" s="60"/>
      <c r="E63" s="60"/>
      <c r="F63" s="60"/>
      <c r="G63" s="61"/>
      <c r="H63" s="60"/>
      <c r="I63" s="60"/>
      <c r="J63" s="60"/>
      <c r="K63" s="2"/>
      <c r="L63" s="2"/>
      <c r="M63" s="2"/>
      <c r="N63" s="2"/>
      <c r="O63" s="2"/>
      <c r="P63" s="2"/>
      <c r="Q63" s="2"/>
      <c r="R63" s="61"/>
      <c r="S63" s="61"/>
      <c r="T63" s="61"/>
      <c r="U63" s="2"/>
    </row>
    <row r="64" ht="15.75" hidden="1" customHeight="1">
      <c r="A64" s="42"/>
      <c r="B64" s="60"/>
      <c r="C64" s="60"/>
      <c r="D64" s="60"/>
      <c r="E64" s="60"/>
      <c r="F64" s="60"/>
      <c r="G64" s="61"/>
      <c r="H64" s="60"/>
      <c r="I64" s="60"/>
      <c r="J64" s="60"/>
      <c r="K64" s="2"/>
      <c r="L64" s="2"/>
      <c r="M64" s="2"/>
      <c r="N64" s="2"/>
      <c r="O64" s="2"/>
      <c r="P64" s="2"/>
      <c r="Q64" s="2"/>
      <c r="R64" s="61"/>
      <c r="S64" s="61"/>
      <c r="T64" s="61"/>
      <c r="U64" s="2"/>
    </row>
    <row r="65" ht="15.75" hidden="1" customHeight="1">
      <c r="A65" s="42"/>
      <c r="B65" s="60"/>
      <c r="C65" s="60"/>
      <c r="D65" s="60"/>
      <c r="E65" s="60"/>
      <c r="F65" s="60"/>
      <c r="G65" s="61"/>
      <c r="H65" s="60"/>
      <c r="I65" s="60"/>
      <c r="J65" s="60"/>
      <c r="K65" s="2"/>
      <c r="L65" s="2"/>
      <c r="M65" s="2"/>
      <c r="N65" s="2"/>
      <c r="O65" s="2"/>
      <c r="P65" s="2"/>
      <c r="Q65" s="2"/>
      <c r="R65" s="61"/>
      <c r="S65" s="61"/>
      <c r="T65" s="61"/>
      <c r="U65" s="2"/>
    </row>
    <row r="66" ht="15.75" hidden="1" customHeight="1">
      <c r="A66" s="42"/>
      <c r="B66" s="60"/>
      <c r="C66" s="60"/>
      <c r="D66" s="60"/>
      <c r="E66" s="60"/>
      <c r="F66" s="60"/>
      <c r="G66" s="61"/>
      <c r="H66" s="60"/>
      <c r="I66" s="60"/>
      <c r="J66" s="60"/>
      <c r="K66" s="2"/>
      <c r="L66" s="2"/>
      <c r="M66" s="2"/>
      <c r="N66" s="2"/>
      <c r="O66" s="2"/>
      <c r="P66" s="2"/>
      <c r="Q66" s="2"/>
      <c r="R66" s="61"/>
      <c r="S66" s="61"/>
      <c r="T66" s="61"/>
      <c r="U66" s="2"/>
    </row>
    <row r="67" ht="15.75" hidden="1" customHeight="1">
      <c r="A67" s="42"/>
      <c r="B67" s="60"/>
      <c r="C67" s="60"/>
      <c r="D67" s="60"/>
      <c r="E67" s="60"/>
      <c r="F67" s="60"/>
      <c r="G67" s="61"/>
      <c r="H67" s="60"/>
      <c r="I67" s="60"/>
      <c r="J67" s="60"/>
      <c r="K67" s="2"/>
      <c r="L67" s="2"/>
      <c r="M67" s="2"/>
      <c r="N67" s="2"/>
      <c r="O67" s="2"/>
      <c r="P67" s="2"/>
      <c r="Q67" s="2"/>
      <c r="R67" s="61"/>
      <c r="S67" s="61"/>
      <c r="T67" s="61"/>
      <c r="U67" s="2"/>
    </row>
    <row r="68" ht="15.75" hidden="1" customHeight="1">
      <c r="A68" s="42"/>
      <c r="B68" s="60"/>
      <c r="C68" s="60"/>
      <c r="D68" s="60"/>
      <c r="E68" s="60"/>
      <c r="F68" s="60"/>
      <c r="G68" s="61"/>
      <c r="H68" s="60"/>
      <c r="I68" s="60"/>
      <c r="J68" s="60"/>
      <c r="K68" s="61"/>
      <c r="L68" s="2"/>
      <c r="M68" s="2"/>
      <c r="N68" s="2"/>
      <c r="O68" s="2"/>
      <c r="P68" s="2"/>
      <c r="Q68" s="2"/>
      <c r="R68" s="61"/>
      <c r="S68" s="61"/>
      <c r="T68" s="61"/>
      <c r="U68" s="2"/>
    </row>
    <row r="69" ht="15.75" hidden="1" customHeight="1">
      <c r="A69" s="42"/>
      <c r="B69" s="60"/>
      <c r="C69" s="60"/>
      <c r="D69" s="60"/>
      <c r="E69" s="60"/>
      <c r="F69" s="60"/>
      <c r="G69" s="61"/>
      <c r="H69" s="60"/>
      <c r="I69" s="60"/>
      <c r="J69" s="60"/>
      <c r="K69" s="61"/>
      <c r="L69" s="2"/>
      <c r="M69" s="2"/>
      <c r="N69" s="2"/>
      <c r="O69" s="2"/>
      <c r="P69" s="2"/>
      <c r="Q69" s="2"/>
      <c r="R69" s="61"/>
      <c r="S69" s="61"/>
      <c r="T69" s="61"/>
      <c r="U69" s="2"/>
    </row>
    <row r="70" ht="15.75" hidden="1" customHeight="1">
      <c r="A70" s="42"/>
      <c r="B70" s="60"/>
      <c r="C70" s="60"/>
      <c r="D70" s="60"/>
      <c r="E70" s="60"/>
      <c r="F70" s="60"/>
      <c r="G70" s="61"/>
      <c r="H70" s="60"/>
      <c r="I70" s="60"/>
      <c r="J70" s="60"/>
      <c r="K70" s="61"/>
      <c r="L70" s="2"/>
      <c r="M70" s="2"/>
      <c r="N70" s="2"/>
      <c r="O70" s="2"/>
      <c r="P70" s="2"/>
      <c r="Q70" s="2"/>
      <c r="R70" s="61"/>
      <c r="S70" s="61"/>
      <c r="T70" s="61"/>
      <c r="U70" s="2"/>
    </row>
    <row r="71" ht="15.75" hidden="1" customHeight="1">
      <c r="A71" s="42"/>
      <c r="B71" s="60"/>
      <c r="C71" s="60"/>
      <c r="D71" s="60"/>
      <c r="E71" s="60"/>
      <c r="F71" s="60"/>
      <c r="G71" s="61"/>
      <c r="H71" s="60"/>
      <c r="I71" s="60"/>
      <c r="J71" s="60"/>
      <c r="K71" s="61"/>
      <c r="L71" s="2"/>
      <c r="M71" s="2"/>
      <c r="N71" s="2"/>
      <c r="O71" s="2"/>
      <c r="P71" s="2"/>
      <c r="Q71" s="2"/>
      <c r="R71" s="61"/>
      <c r="S71" s="61"/>
      <c r="T71" s="61"/>
      <c r="U71" s="2"/>
    </row>
    <row r="72" ht="15.75" hidden="1" customHeight="1">
      <c r="A72" s="42"/>
      <c r="B72" s="60"/>
      <c r="C72" s="60"/>
      <c r="D72" s="60"/>
      <c r="E72" s="60"/>
      <c r="F72" s="60"/>
      <c r="G72" s="61"/>
      <c r="H72" s="60"/>
      <c r="I72" s="60"/>
      <c r="J72" s="60"/>
      <c r="K72" s="61"/>
      <c r="L72" s="2"/>
      <c r="M72" s="2"/>
      <c r="N72" s="2"/>
      <c r="O72" s="2"/>
      <c r="P72" s="2"/>
      <c r="Q72" s="2"/>
      <c r="R72" s="61"/>
      <c r="S72" s="61"/>
      <c r="T72" s="61"/>
      <c r="U72" s="2"/>
    </row>
    <row r="73" ht="15.75" hidden="1" customHeight="1">
      <c r="A73" s="42"/>
      <c r="B73" s="60"/>
      <c r="C73" s="60"/>
      <c r="D73" s="60"/>
      <c r="E73" s="60"/>
      <c r="F73" s="60"/>
      <c r="G73" s="61"/>
      <c r="H73" s="60"/>
      <c r="I73" s="60"/>
      <c r="J73" s="60"/>
      <c r="K73" s="61"/>
      <c r="L73" s="61"/>
      <c r="M73" s="61"/>
      <c r="N73" s="61"/>
      <c r="O73" s="61"/>
      <c r="P73" s="61"/>
      <c r="Q73" s="61"/>
      <c r="R73" s="61"/>
      <c r="S73" s="61"/>
      <c r="T73" s="61"/>
      <c r="U73" s="2"/>
    </row>
    <row r="74" ht="15.75" hidden="1" customHeight="1">
      <c r="A74" s="42"/>
      <c r="B74" s="60"/>
      <c r="C74" s="60"/>
      <c r="D74" s="60"/>
      <c r="E74" s="60"/>
      <c r="F74" s="60"/>
      <c r="G74" s="61"/>
      <c r="H74" s="60"/>
      <c r="I74" s="60"/>
      <c r="J74" s="60"/>
      <c r="K74" s="61"/>
      <c r="L74" s="61"/>
      <c r="M74" s="61"/>
      <c r="N74" s="61"/>
      <c r="O74" s="61"/>
      <c r="P74" s="61"/>
      <c r="Q74" s="61"/>
      <c r="R74" s="61"/>
      <c r="S74" s="61"/>
      <c r="T74" s="61"/>
      <c r="U74" s="2"/>
    </row>
    <row r="75" ht="15.75" hidden="1" customHeight="1">
      <c r="A75" s="42"/>
      <c r="B75" s="60"/>
      <c r="C75" s="60"/>
      <c r="D75" s="60"/>
      <c r="E75" s="60"/>
      <c r="F75" s="60"/>
      <c r="G75" s="61"/>
      <c r="H75" s="60"/>
      <c r="I75" s="60"/>
      <c r="J75" s="60"/>
      <c r="K75" s="61"/>
      <c r="L75" s="61"/>
      <c r="M75" s="61"/>
      <c r="N75" s="61"/>
      <c r="O75" s="61"/>
      <c r="P75" s="61"/>
      <c r="Q75" s="61"/>
      <c r="R75" s="61"/>
      <c r="S75" s="61"/>
      <c r="T75" s="61"/>
      <c r="U75" s="2"/>
    </row>
    <row r="76" ht="15.75" hidden="1" customHeight="1">
      <c r="A76" s="42"/>
      <c r="B76" s="60"/>
      <c r="C76" s="60"/>
      <c r="D76" s="60"/>
      <c r="E76" s="60"/>
      <c r="F76" s="60"/>
      <c r="G76" s="61"/>
      <c r="H76" s="60"/>
      <c r="I76" s="60"/>
      <c r="J76" s="60"/>
      <c r="K76" s="61"/>
      <c r="L76" s="61"/>
      <c r="M76" s="61"/>
      <c r="N76" s="61"/>
      <c r="O76" s="61"/>
      <c r="P76" s="61"/>
      <c r="Q76" s="61"/>
      <c r="R76" s="61"/>
      <c r="S76" s="61"/>
      <c r="T76" s="61"/>
      <c r="U76" s="2"/>
    </row>
    <row r="77" ht="15.75" hidden="1" customHeight="1">
      <c r="A77" s="42"/>
      <c r="B77" s="60"/>
      <c r="C77" s="60"/>
      <c r="D77" s="60"/>
      <c r="E77" s="60"/>
      <c r="F77" s="60"/>
      <c r="G77" s="61"/>
      <c r="H77" s="60"/>
      <c r="I77" s="60"/>
      <c r="J77" s="60"/>
      <c r="K77" s="61"/>
      <c r="L77" s="61"/>
      <c r="M77" s="61"/>
      <c r="N77" s="61"/>
      <c r="O77" s="61"/>
      <c r="P77" s="61"/>
      <c r="Q77" s="61"/>
      <c r="R77" s="61"/>
      <c r="S77" s="61"/>
      <c r="T77" s="61"/>
      <c r="U77" s="2"/>
    </row>
    <row r="78" ht="15.75" hidden="1" customHeight="1">
      <c r="A78" s="42"/>
      <c r="B78" s="60"/>
      <c r="C78" s="60"/>
      <c r="D78" s="60"/>
      <c r="E78" s="60"/>
      <c r="F78" s="60"/>
      <c r="G78" s="61"/>
      <c r="H78" s="60"/>
      <c r="I78" s="60"/>
      <c r="J78" s="60"/>
      <c r="K78" s="61"/>
      <c r="L78" s="61"/>
      <c r="M78" s="61"/>
      <c r="N78" s="61"/>
      <c r="O78" s="61"/>
      <c r="P78" s="61"/>
      <c r="Q78" s="61"/>
      <c r="R78" s="61"/>
      <c r="S78" s="61"/>
      <c r="T78" s="61"/>
      <c r="U78" s="2"/>
    </row>
    <row r="79" ht="15.75" hidden="1" customHeight="1">
      <c r="A79" s="42"/>
      <c r="B79" s="60"/>
      <c r="C79" s="60"/>
      <c r="D79" s="60"/>
      <c r="E79" s="60"/>
      <c r="F79" s="60"/>
      <c r="G79" s="61"/>
      <c r="H79" s="60"/>
      <c r="I79" s="60"/>
      <c r="J79" s="60"/>
      <c r="K79" s="61"/>
      <c r="L79" s="61"/>
      <c r="M79" s="61"/>
      <c r="N79" s="61"/>
      <c r="O79" s="61"/>
      <c r="P79" s="61"/>
      <c r="Q79" s="61"/>
      <c r="R79" s="61"/>
      <c r="S79" s="61"/>
      <c r="T79" s="61"/>
      <c r="U79" s="2"/>
    </row>
    <row r="80" ht="15.75" hidden="1" customHeight="1">
      <c r="A80" s="42"/>
      <c r="B80" s="60"/>
      <c r="C80" s="60"/>
      <c r="D80" s="60"/>
      <c r="E80" s="60"/>
      <c r="F80" s="60"/>
      <c r="G80" s="61"/>
      <c r="H80" s="60"/>
      <c r="I80" s="60"/>
      <c r="J80" s="60"/>
      <c r="K80" s="61"/>
      <c r="L80" s="61"/>
      <c r="M80" s="61"/>
      <c r="N80" s="61"/>
      <c r="O80" s="61"/>
      <c r="P80" s="61"/>
      <c r="Q80" s="61"/>
      <c r="R80" s="61"/>
      <c r="S80" s="61"/>
      <c r="T80" s="61"/>
      <c r="U80" s="2"/>
    </row>
    <row r="81" ht="15.75" hidden="1" customHeight="1">
      <c r="A81" s="42"/>
      <c r="B81" s="60"/>
      <c r="C81" s="60"/>
      <c r="D81" s="60"/>
      <c r="E81" s="60"/>
      <c r="F81" s="60"/>
      <c r="G81" s="61"/>
      <c r="H81" s="60"/>
      <c r="I81" s="60"/>
      <c r="J81" s="60"/>
      <c r="K81" s="61"/>
      <c r="L81" s="61"/>
      <c r="M81" s="61"/>
      <c r="N81" s="61"/>
      <c r="O81" s="61"/>
      <c r="P81" s="61"/>
      <c r="Q81" s="61"/>
      <c r="R81" s="61"/>
      <c r="S81" s="61"/>
      <c r="T81" s="61"/>
      <c r="U81" s="2"/>
    </row>
    <row r="82" ht="15.75" hidden="1" customHeight="1">
      <c r="A82" s="42"/>
      <c r="B82" s="60"/>
      <c r="C82" s="60"/>
      <c r="D82" s="60"/>
      <c r="E82" s="60"/>
      <c r="F82" s="60"/>
      <c r="G82" s="61"/>
      <c r="H82" s="60"/>
      <c r="I82" s="60"/>
      <c r="J82" s="60"/>
      <c r="K82" s="61"/>
      <c r="L82" s="61"/>
      <c r="M82" s="61"/>
      <c r="N82" s="61"/>
      <c r="O82" s="61"/>
      <c r="P82" s="61"/>
      <c r="Q82" s="61"/>
      <c r="R82" s="61"/>
      <c r="S82" s="61"/>
      <c r="T82" s="61"/>
      <c r="U82" s="2"/>
    </row>
    <row r="83" ht="15.75" hidden="1" customHeight="1">
      <c r="A83" s="42"/>
      <c r="B83" s="60"/>
      <c r="C83" s="60"/>
      <c r="D83" s="60"/>
      <c r="E83" s="60"/>
      <c r="F83" s="60"/>
      <c r="G83" s="61"/>
      <c r="H83" s="60"/>
      <c r="I83" s="60"/>
      <c r="J83" s="60"/>
      <c r="K83" s="61"/>
      <c r="L83" s="61"/>
      <c r="M83" s="61"/>
      <c r="N83" s="61"/>
      <c r="O83" s="61"/>
      <c r="P83" s="61"/>
      <c r="Q83" s="61"/>
      <c r="R83" s="61"/>
      <c r="S83" s="61"/>
      <c r="T83" s="61"/>
      <c r="U83" s="2"/>
    </row>
    <row r="84" ht="15.75" hidden="1" customHeight="1">
      <c r="A84" s="42"/>
      <c r="B84" s="60"/>
      <c r="C84" s="60"/>
      <c r="D84" s="60"/>
      <c r="E84" s="60"/>
      <c r="F84" s="60"/>
      <c r="G84" s="61"/>
      <c r="H84" s="60"/>
      <c r="I84" s="60"/>
      <c r="J84" s="60"/>
      <c r="K84" s="61"/>
      <c r="L84" s="61"/>
      <c r="M84" s="61"/>
      <c r="N84" s="61"/>
      <c r="O84" s="61"/>
      <c r="P84" s="61"/>
      <c r="Q84" s="61"/>
      <c r="R84" s="61"/>
      <c r="S84" s="61"/>
      <c r="T84" s="61"/>
      <c r="U84" s="2"/>
    </row>
    <row r="85" ht="15.75" hidden="1" customHeight="1">
      <c r="A85" s="42"/>
      <c r="B85" s="60"/>
      <c r="C85" s="60"/>
      <c r="D85" s="60"/>
      <c r="E85" s="60"/>
      <c r="F85" s="60"/>
      <c r="G85" s="61"/>
      <c r="H85" s="60"/>
      <c r="I85" s="60"/>
      <c r="J85" s="60"/>
      <c r="K85" s="61"/>
      <c r="L85" s="61"/>
      <c r="M85" s="61"/>
      <c r="N85" s="61"/>
      <c r="O85" s="61"/>
      <c r="P85" s="61"/>
      <c r="Q85" s="61"/>
      <c r="R85" s="61"/>
      <c r="S85" s="61"/>
      <c r="T85" s="61"/>
      <c r="U85" s="2"/>
    </row>
    <row r="86" ht="15.75" hidden="1" customHeight="1">
      <c r="A86" s="42"/>
      <c r="B86" s="60"/>
      <c r="C86" s="60"/>
      <c r="D86" s="60"/>
      <c r="E86" s="60"/>
      <c r="F86" s="60"/>
      <c r="G86" s="61"/>
      <c r="H86" s="60"/>
      <c r="I86" s="60"/>
      <c r="J86" s="60"/>
      <c r="K86" s="61"/>
      <c r="L86" s="61"/>
      <c r="M86" s="61"/>
      <c r="N86" s="61"/>
      <c r="O86" s="61"/>
      <c r="P86" s="61"/>
      <c r="Q86" s="61"/>
      <c r="R86" s="61"/>
      <c r="S86" s="61"/>
      <c r="T86" s="61"/>
      <c r="U86" s="2"/>
    </row>
    <row r="87" ht="15.75" hidden="1" customHeight="1">
      <c r="A87" s="42"/>
      <c r="B87" s="60"/>
      <c r="C87" s="60"/>
      <c r="D87" s="60"/>
      <c r="E87" s="60"/>
      <c r="F87" s="60"/>
      <c r="G87" s="61"/>
      <c r="H87" s="60"/>
      <c r="I87" s="60"/>
      <c r="J87" s="60"/>
      <c r="K87" s="61"/>
      <c r="L87" s="61"/>
      <c r="M87" s="61"/>
      <c r="N87" s="61"/>
      <c r="O87" s="61"/>
      <c r="P87" s="61"/>
      <c r="Q87" s="61"/>
      <c r="R87" s="61"/>
      <c r="S87" s="61"/>
      <c r="T87" s="61"/>
      <c r="U87" s="2"/>
    </row>
    <row r="88" ht="15.75" hidden="1" customHeight="1">
      <c r="A88" s="42"/>
      <c r="B88" s="60"/>
      <c r="C88" s="60"/>
      <c r="D88" s="60"/>
      <c r="E88" s="60"/>
      <c r="F88" s="60"/>
      <c r="G88" s="61"/>
      <c r="H88" s="60"/>
      <c r="I88" s="60"/>
      <c r="J88" s="60"/>
      <c r="K88" s="61"/>
      <c r="L88" s="61"/>
      <c r="M88" s="61"/>
      <c r="N88" s="61"/>
      <c r="O88" s="61"/>
      <c r="P88" s="61"/>
      <c r="Q88" s="61"/>
      <c r="R88" s="61"/>
      <c r="S88" s="61"/>
      <c r="T88" s="61"/>
      <c r="U88" s="2"/>
    </row>
    <row r="89" ht="15.75" hidden="1" customHeight="1">
      <c r="A89" s="42"/>
      <c r="B89" s="60"/>
      <c r="C89" s="60"/>
      <c r="D89" s="60"/>
      <c r="E89" s="60"/>
      <c r="F89" s="60"/>
      <c r="G89" s="61"/>
      <c r="H89" s="60"/>
      <c r="I89" s="60"/>
      <c r="J89" s="60"/>
      <c r="K89" s="61"/>
      <c r="L89" s="61"/>
      <c r="M89" s="61"/>
      <c r="N89" s="61"/>
      <c r="O89" s="61"/>
      <c r="P89" s="61"/>
      <c r="Q89" s="61"/>
      <c r="R89" s="61"/>
      <c r="S89" s="61"/>
      <c r="T89" s="61"/>
      <c r="U89" s="2"/>
    </row>
    <row r="90" ht="15.75" hidden="1" customHeight="1">
      <c r="A90" s="42"/>
      <c r="B90" s="60"/>
      <c r="C90" s="60"/>
      <c r="D90" s="60"/>
      <c r="E90" s="60"/>
      <c r="F90" s="60"/>
      <c r="G90" s="61"/>
      <c r="H90" s="60"/>
      <c r="I90" s="60"/>
      <c r="J90" s="60"/>
      <c r="K90" s="61"/>
      <c r="L90" s="61"/>
      <c r="M90" s="61"/>
      <c r="N90" s="61"/>
      <c r="O90" s="61"/>
      <c r="P90" s="61"/>
      <c r="Q90" s="61"/>
      <c r="R90" s="61"/>
      <c r="S90" s="61"/>
      <c r="T90" s="61"/>
      <c r="U90" s="2"/>
    </row>
    <row r="91" ht="15.75" hidden="1" customHeight="1">
      <c r="A91" s="42"/>
      <c r="B91" s="60"/>
      <c r="C91" s="60"/>
      <c r="D91" s="60"/>
      <c r="E91" s="60"/>
      <c r="F91" s="60"/>
      <c r="G91" s="61"/>
      <c r="H91" s="60"/>
      <c r="I91" s="60"/>
      <c r="J91" s="60"/>
      <c r="K91" s="61"/>
      <c r="L91" s="61"/>
      <c r="M91" s="61"/>
      <c r="N91" s="61"/>
      <c r="O91" s="61"/>
      <c r="P91" s="61"/>
      <c r="Q91" s="61"/>
      <c r="R91" s="61"/>
      <c r="S91" s="61"/>
      <c r="T91" s="61"/>
      <c r="U91" s="2"/>
    </row>
    <row r="92" ht="15.75" hidden="1" customHeight="1">
      <c r="A92" s="42"/>
      <c r="B92" s="60"/>
      <c r="C92" s="60"/>
      <c r="D92" s="60"/>
      <c r="E92" s="60"/>
      <c r="F92" s="60"/>
      <c r="G92" s="61"/>
      <c r="H92" s="60"/>
      <c r="I92" s="60"/>
      <c r="J92" s="60"/>
      <c r="K92" s="61"/>
      <c r="L92" s="61"/>
      <c r="M92" s="61"/>
      <c r="N92" s="61"/>
      <c r="O92" s="61"/>
      <c r="P92" s="61"/>
      <c r="Q92" s="61"/>
      <c r="R92" s="61"/>
      <c r="S92" s="61"/>
      <c r="T92" s="61"/>
      <c r="U92" s="2"/>
    </row>
    <row r="93" ht="15.75" hidden="1" customHeight="1">
      <c r="A93" s="42"/>
      <c r="B93" s="60"/>
      <c r="C93" s="60"/>
      <c r="D93" s="60"/>
      <c r="E93" s="60"/>
      <c r="F93" s="60"/>
      <c r="G93" s="61"/>
      <c r="H93" s="60"/>
      <c r="I93" s="60"/>
      <c r="J93" s="60"/>
      <c r="K93" s="61"/>
      <c r="L93" s="61"/>
      <c r="M93" s="61"/>
      <c r="N93" s="61"/>
      <c r="O93" s="61"/>
      <c r="P93" s="61"/>
      <c r="Q93" s="61"/>
      <c r="R93" s="61"/>
      <c r="S93" s="61"/>
      <c r="T93" s="61"/>
      <c r="U93" s="2"/>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E24:F24"/>
    <mergeCell ref="B24:C24"/>
    <mergeCell ref="B60:E60"/>
    <mergeCell ref="H27:I27"/>
    <mergeCell ref="B29:B31"/>
    <mergeCell ref="B26:B28"/>
    <mergeCell ref="C26:C28"/>
    <mergeCell ref="H26:I26"/>
    <mergeCell ref="B9:C9"/>
    <mergeCell ref="B11:C11"/>
    <mergeCell ref="B12:C12"/>
    <mergeCell ref="B6:C6"/>
    <mergeCell ref="D6:T6"/>
    <mergeCell ref="B5:T5"/>
    <mergeCell ref="D4:T4"/>
    <mergeCell ref="B3:T3"/>
    <mergeCell ref="B2:T2"/>
    <mergeCell ref="N13:N14"/>
    <mergeCell ref="L13:L14"/>
    <mergeCell ref="M13:M14"/>
    <mergeCell ref="H11:J11"/>
    <mergeCell ref="H12:J12"/>
    <mergeCell ref="H13:I13"/>
    <mergeCell ref="L31:Q31"/>
    <mergeCell ref="L32:P32"/>
    <mergeCell ref="B34:T34"/>
    <mergeCell ref="B39:T39"/>
    <mergeCell ref="B40:T40"/>
    <mergeCell ref="B33:T33"/>
    <mergeCell ref="L30:Q30"/>
    <mergeCell ref="P26:P27"/>
    <mergeCell ref="Q26:Q27"/>
    <mergeCell ref="L24:Q24"/>
    <mergeCell ref="L20:Q21"/>
    <mergeCell ref="E29:F29"/>
    <mergeCell ref="E25:F28"/>
    <mergeCell ref="H9:J9"/>
    <mergeCell ref="L9:Q9"/>
    <mergeCell ref="E9:F9"/>
    <mergeCell ref="L19:Q19"/>
    <mergeCell ref="E12:F19"/>
    <mergeCell ref="L11:Q11"/>
    <mergeCell ref="P13:P14"/>
    <mergeCell ref="Q13:Q14"/>
    <mergeCell ref="L12:Q12"/>
    <mergeCell ref="O13:O14"/>
    <mergeCell ref="H24:J24"/>
    <mergeCell ref="H25:J25"/>
    <mergeCell ref="M26:M27"/>
    <mergeCell ref="L26:L27"/>
    <mergeCell ref="O26:O27"/>
    <mergeCell ref="L25:Q25"/>
    <mergeCell ref="N26:N27"/>
    <mergeCell ref="S9:T9"/>
    <mergeCell ref="S11:T11"/>
    <mergeCell ref="S12:T19"/>
    <mergeCell ref="E10:F10"/>
    <mergeCell ref="E11:F11"/>
    <mergeCell ref="H10:J10"/>
    <mergeCell ref="H14:I14"/>
  </mergeCells>
  <printOptions gridLines="1" horizontalCentered="1"/>
  <pageMargins bottom="0.75" footer="0.0" header="0.0" left="0.7" right="0.7" top="0.75"/>
  <pageSetup fitToHeight="0" paperSize="5" orientation="landscape" pageOrder="overThenDown"/>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F68EA"/>
    <outlinePr summaryBelow="0" summaryRight="0"/>
    <pageSetUpPr fitToPage="1"/>
  </sheetPr>
  <sheetViews>
    <sheetView showGridLines="0" workbookViewId="0">
      <pane ySplit="9.0" topLeftCell="A10" activePane="bottomLeft" state="frozen"/>
      <selection activeCell="B11" sqref="B11" pane="bottomLeft"/>
    </sheetView>
  </sheetViews>
  <sheetFormatPr customHeight="1" defaultColWidth="14.43" defaultRowHeight="15.0"/>
  <cols>
    <col customWidth="1" min="1" max="1" width="1.14"/>
    <col customWidth="1" min="2" max="3" width="24.86"/>
    <col customWidth="1" min="4" max="4" width="2.0"/>
    <col customWidth="1" min="5" max="5" width="23.29"/>
    <col customWidth="1" min="6" max="6" width="21.0"/>
    <col customWidth="1" min="7" max="7" width="2.14"/>
    <col customWidth="1" min="8" max="8" width="15.14"/>
    <col customWidth="1" min="9" max="9" width="17.57"/>
    <col customWidth="1" min="10" max="10" width="20.71"/>
    <col customWidth="1" min="11" max="11" width="1.57"/>
    <col customWidth="1" min="12" max="12" width="22.71"/>
    <col customWidth="1" min="13" max="17" width="7.43"/>
    <col customWidth="1" min="18" max="18" width="1.29"/>
    <col customWidth="1" min="19" max="19" width="13.43"/>
    <col customWidth="1" min="20" max="20" width="11.0"/>
    <col customWidth="1" min="21" max="21" width="3.71"/>
  </cols>
  <sheetData>
    <row r="1" ht="1.5" customHeight="1">
      <c r="A1" s="2"/>
      <c r="B1" s="3"/>
      <c r="C1" s="3"/>
      <c r="D1" s="3"/>
      <c r="E1" s="3"/>
      <c r="F1" s="3"/>
      <c r="G1" s="2"/>
      <c r="H1" s="3"/>
      <c r="I1" s="3"/>
      <c r="J1" s="3"/>
      <c r="K1" s="2"/>
      <c r="L1" s="2"/>
      <c r="M1" s="2"/>
      <c r="N1" s="2"/>
      <c r="O1" s="2"/>
      <c r="P1" s="2"/>
      <c r="Q1" s="2"/>
      <c r="R1" s="2"/>
      <c r="S1" s="2"/>
      <c r="T1" s="2"/>
      <c r="U1" s="2"/>
    </row>
    <row r="2" ht="1.5" customHeight="1">
      <c r="A2" s="15"/>
      <c r="U2" s="2"/>
    </row>
    <row r="3" ht="15.75" customHeight="1">
      <c r="A3" s="30"/>
      <c r="B3" s="17" t="s">
        <v>240</v>
      </c>
      <c r="C3" s="19"/>
      <c r="D3" s="19"/>
      <c r="E3" s="19"/>
      <c r="F3" s="19"/>
      <c r="G3" s="19"/>
      <c r="H3" s="19"/>
      <c r="I3" s="19"/>
      <c r="J3" s="19"/>
      <c r="K3" s="19"/>
      <c r="L3" s="19"/>
      <c r="M3" s="19"/>
      <c r="N3" s="19"/>
      <c r="O3" s="19"/>
      <c r="P3" s="19"/>
      <c r="Q3" s="19"/>
      <c r="R3" s="19"/>
      <c r="S3" s="19"/>
      <c r="T3" s="19"/>
      <c r="U3" s="35"/>
    </row>
    <row r="4" ht="15.75" customHeight="1">
      <c r="A4" s="30"/>
      <c r="B4" s="37"/>
      <c r="C4" s="193" t="s">
        <v>41</v>
      </c>
      <c r="D4" s="119" t="s">
        <v>109</v>
      </c>
      <c r="E4" s="19"/>
      <c r="F4" s="19"/>
      <c r="G4" s="19"/>
      <c r="H4" s="19"/>
      <c r="I4" s="19"/>
      <c r="J4" s="19"/>
      <c r="K4" s="19"/>
      <c r="L4" s="19"/>
      <c r="M4" s="19"/>
      <c r="N4" s="19"/>
      <c r="O4" s="19"/>
      <c r="P4" s="19"/>
      <c r="Q4" s="19"/>
      <c r="R4" s="19"/>
      <c r="S4" s="19"/>
      <c r="T4" s="19"/>
      <c r="U4" s="35"/>
    </row>
    <row r="5" ht="1.5" customHeight="1">
      <c r="A5" s="30"/>
      <c r="B5" s="33" t="s">
        <v>243</v>
      </c>
      <c r="C5" s="7"/>
      <c r="D5" s="7"/>
      <c r="E5" s="7"/>
      <c r="F5" s="7"/>
      <c r="G5" s="7"/>
      <c r="H5" s="7"/>
      <c r="I5" s="7"/>
      <c r="J5" s="7"/>
      <c r="K5" s="7"/>
      <c r="L5" s="7"/>
      <c r="M5" s="7"/>
      <c r="N5" s="7"/>
      <c r="O5" s="7"/>
      <c r="P5" s="7"/>
      <c r="Q5" s="7"/>
      <c r="R5" s="7"/>
      <c r="S5" s="7"/>
      <c r="T5" s="9"/>
      <c r="U5" s="35"/>
    </row>
    <row r="6" ht="16.5" customHeight="1">
      <c r="A6" s="42"/>
      <c r="B6" s="43" t="s">
        <v>113</v>
      </c>
      <c r="D6" s="123" t="s">
        <v>246</v>
      </c>
      <c r="U6" s="35"/>
    </row>
    <row r="7" ht="6.75" customHeight="1">
      <c r="A7" s="42"/>
      <c r="B7" s="3"/>
      <c r="C7" s="3"/>
      <c r="D7" s="3"/>
      <c r="E7" s="3"/>
      <c r="F7" s="3"/>
      <c r="G7" s="47"/>
      <c r="H7" s="3"/>
      <c r="I7" s="3"/>
      <c r="J7" s="3"/>
      <c r="K7" s="47"/>
      <c r="L7" s="47"/>
      <c r="M7" s="47"/>
      <c r="N7" s="47"/>
      <c r="O7" s="47"/>
      <c r="P7" s="47"/>
      <c r="Q7" s="47"/>
      <c r="R7" s="47"/>
      <c r="S7" s="47"/>
      <c r="T7" s="47"/>
      <c r="U7" s="2"/>
    </row>
    <row r="8" ht="6.75" customHeight="1">
      <c r="A8" s="42"/>
      <c r="B8" s="60"/>
      <c r="C8" s="60"/>
      <c r="D8" s="60"/>
      <c r="E8" s="60"/>
      <c r="F8" s="60"/>
      <c r="G8" s="61"/>
      <c r="H8" s="60"/>
      <c r="I8" s="60"/>
      <c r="J8" s="60"/>
      <c r="K8" s="61"/>
      <c r="L8" s="61"/>
      <c r="M8" s="61"/>
      <c r="N8" s="61"/>
      <c r="O8" s="61"/>
      <c r="P8" s="61"/>
      <c r="Q8" s="61"/>
      <c r="R8" s="61"/>
      <c r="S8" s="61"/>
      <c r="T8" s="61"/>
      <c r="U8" s="2"/>
    </row>
    <row r="9" ht="15.75" customHeight="1">
      <c r="A9" s="30"/>
      <c r="B9" s="128" t="s">
        <v>133</v>
      </c>
      <c r="C9" s="102"/>
      <c r="D9" s="74"/>
      <c r="E9" s="132" t="s">
        <v>75</v>
      </c>
      <c r="F9" s="102"/>
      <c r="G9" s="78"/>
      <c r="H9" s="134" t="s">
        <v>79</v>
      </c>
      <c r="I9" s="93"/>
      <c r="J9" s="102"/>
      <c r="K9" s="82"/>
      <c r="L9" s="138" t="s">
        <v>80</v>
      </c>
      <c r="M9" s="93"/>
      <c r="N9" s="93"/>
      <c r="O9" s="93"/>
      <c r="P9" s="93"/>
      <c r="Q9" s="102"/>
      <c r="R9" s="86"/>
      <c r="S9" s="140" t="s">
        <v>81</v>
      </c>
      <c r="T9" s="102"/>
      <c r="U9" s="35"/>
    </row>
    <row r="10" ht="3.75" customHeight="1">
      <c r="A10" s="42"/>
      <c r="B10" s="89"/>
      <c r="C10" s="89"/>
      <c r="D10" s="60"/>
      <c r="E10" s="89"/>
      <c r="F10" s="93"/>
      <c r="G10" s="61"/>
      <c r="H10" s="95"/>
      <c r="I10" s="93"/>
      <c r="J10" s="93"/>
      <c r="K10" s="61"/>
      <c r="L10" s="96"/>
      <c r="M10" s="96"/>
      <c r="N10" s="96"/>
      <c r="O10" s="96"/>
      <c r="P10" s="96"/>
      <c r="Q10" s="61"/>
      <c r="R10" s="61"/>
      <c r="S10" s="98"/>
      <c r="T10" s="98"/>
      <c r="U10" s="2"/>
    </row>
    <row r="11" ht="15.75" customHeight="1">
      <c r="A11" s="30"/>
      <c r="B11" s="144" t="s">
        <v>87</v>
      </c>
      <c r="C11" s="102"/>
      <c r="D11" s="103"/>
      <c r="E11" s="211" t="s">
        <v>166</v>
      </c>
      <c r="F11" s="9"/>
      <c r="G11" s="108"/>
      <c r="H11" s="110" t="s">
        <v>170</v>
      </c>
      <c r="I11" s="93"/>
      <c r="J11" s="102"/>
      <c r="K11" s="108"/>
      <c r="L11" s="151" t="s">
        <v>262</v>
      </c>
      <c r="M11" s="93"/>
      <c r="N11" s="93"/>
      <c r="O11" s="93"/>
      <c r="P11" s="93"/>
      <c r="Q11" s="93"/>
      <c r="R11" s="108"/>
      <c r="S11" s="122" t="s">
        <v>266</v>
      </c>
      <c r="T11" s="102"/>
      <c r="U11" s="35"/>
    </row>
    <row r="12" ht="15.75" customHeight="1">
      <c r="A12" s="30"/>
      <c r="B12" s="215" t="s">
        <v>269</v>
      </c>
      <c r="C12" s="102"/>
      <c r="D12" s="204"/>
      <c r="E12" s="217" t="s">
        <v>271</v>
      </c>
      <c r="F12" s="9"/>
      <c r="G12" s="30"/>
      <c r="H12" s="189" t="s">
        <v>272</v>
      </c>
      <c r="I12" s="93"/>
      <c r="J12" s="102"/>
      <c r="K12" s="108"/>
      <c r="L12" s="219" t="s">
        <v>273</v>
      </c>
      <c r="M12" s="93"/>
      <c r="N12" s="93"/>
      <c r="O12" s="93"/>
      <c r="P12" s="93"/>
      <c r="Q12" s="102"/>
      <c r="R12" s="108"/>
      <c r="S12" s="141" t="s">
        <v>161</v>
      </c>
      <c r="T12" s="9"/>
      <c r="U12" s="35"/>
    </row>
    <row r="13" ht="15.75" customHeight="1">
      <c r="A13" s="30"/>
      <c r="B13" s="172" t="s">
        <v>222</v>
      </c>
      <c r="C13" s="172" t="s">
        <v>223</v>
      </c>
      <c r="D13" s="204"/>
      <c r="E13" s="146"/>
      <c r="F13" s="147"/>
      <c r="G13" s="30"/>
      <c r="H13" s="174" t="s">
        <v>223</v>
      </c>
      <c r="I13" s="102"/>
      <c r="J13" s="175" t="s">
        <v>224</v>
      </c>
      <c r="K13" s="108"/>
      <c r="L13" s="178" t="s">
        <v>226</v>
      </c>
      <c r="M13" s="178" t="s">
        <v>279</v>
      </c>
      <c r="N13" s="178" t="s">
        <v>229</v>
      </c>
      <c r="O13" s="178" t="s">
        <v>230</v>
      </c>
      <c r="P13" s="178" t="s">
        <v>232</v>
      </c>
      <c r="Q13" s="178" t="s">
        <v>233</v>
      </c>
      <c r="R13" s="108"/>
      <c r="S13" s="146"/>
      <c r="T13" s="147"/>
      <c r="U13" s="35"/>
    </row>
    <row r="14" ht="15.75" customHeight="1">
      <c r="A14" s="30"/>
      <c r="B14" s="183" t="s">
        <v>281</v>
      </c>
      <c r="C14" s="231" t="s">
        <v>282</v>
      </c>
      <c r="D14" s="204"/>
      <c r="E14" s="146"/>
      <c r="F14" s="147"/>
      <c r="G14" s="30"/>
      <c r="H14" s="215" t="s">
        <v>284</v>
      </c>
      <c r="I14" s="102"/>
      <c r="J14" s="191" t="s">
        <v>285</v>
      </c>
      <c r="K14" s="108"/>
      <c r="L14" s="194"/>
      <c r="M14" s="194"/>
      <c r="N14" s="194"/>
      <c r="O14" s="194"/>
      <c r="P14" s="194"/>
      <c r="Q14" s="194"/>
      <c r="R14" s="108"/>
      <c r="S14" s="146"/>
      <c r="T14" s="147"/>
      <c r="U14" s="35"/>
    </row>
    <row r="15" ht="15.75" customHeight="1">
      <c r="A15" s="30"/>
      <c r="B15" s="183" t="s">
        <v>287</v>
      </c>
      <c r="C15" s="185" t="s">
        <v>284</v>
      </c>
      <c r="D15" s="204"/>
      <c r="E15" s="146"/>
      <c r="F15" s="147"/>
      <c r="G15" s="30"/>
      <c r="H15" s="175" t="s">
        <v>244</v>
      </c>
      <c r="I15" s="175" t="s">
        <v>247</v>
      </c>
      <c r="J15" s="198" t="s">
        <v>233</v>
      </c>
      <c r="K15" s="108"/>
      <c r="L15" s="209" t="s">
        <v>290</v>
      </c>
      <c r="M15" s="238">
        <v>23.0</v>
      </c>
      <c r="N15" s="210"/>
      <c r="O15" s="212"/>
      <c r="P15" s="210"/>
      <c r="Q15" s="210"/>
      <c r="R15" s="108"/>
      <c r="S15" s="146"/>
      <c r="T15" s="147"/>
      <c r="U15" s="35"/>
    </row>
    <row r="16" ht="15.75" customHeight="1">
      <c r="A16" s="30"/>
      <c r="B16" s="172" t="s">
        <v>257</v>
      </c>
      <c r="C16" s="172" t="s">
        <v>223</v>
      </c>
      <c r="D16" s="204"/>
      <c r="E16" s="146"/>
      <c r="F16" s="147"/>
      <c r="G16" s="241"/>
      <c r="H16" s="207" t="s">
        <v>252</v>
      </c>
      <c r="I16" s="191" t="s">
        <v>293</v>
      </c>
      <c r="J16" s="191" t="s">
        <v>294</v>
      </c>
      <c r="K16" s="150"/>
      <c r="L16" s="209" t="s">
        <v>295</v>
      </c>
      <c r="M16" s="238">
        <v>13.0</v>
      </c>
      <c r="N16" s="210"/>
      <c r="O16" s="212"/>
      <c r="P16" s="210"/>
      <c r="Q16" s="210"/>
      <c r="R16" s="148"/>
      <c r="S16" s="146"/>
      <c r="T16" s="147"/>
      <c r="U16" s="35"/>
    </row>
    <row r="17" ht="15.75" customHeight="1">
      <c r="A17" s="30"/>
      <c r="B17" s="234" t="s">
        <v>296</v>
      </c>
      <c r="C17" s="185" t="s">
        <v>298</v>
      </c>
      <c r="D17" s="204"/>
      <c r="E17" s="146"/>
      <c r="F17" s="147"/>
      <c r="G17" s="241"/>
      <c r="H17" s="207" t="s">
        <v>259</v>
      </c>
      <c r="I17" s="246" t="s">
        <v>299</v>
      </c>
      <c r="J17" s="191" t="s">
        <v>300</v>
      </c>
      <c r="K17" s="150"/>
      <c r="L17" s="222" t="s">
        <v>278</v>
      </c>
      <c r="M17" s="93"/>
      <c r="N17" s="93"/>
      <c r="O17" s="93"/>
      <c r="P17" s="93"/>
      <c r="Q17" s="102"/>
      <c r="R17" s="148"/>
      <c r="S17" s="146"/>
      <c r="T17" s="147"/>
      <c r="U17" s="35"/>
    </row>
    <row r="18" ht="15.75" customHeight="1">
      <c r="A18" s="30"/>
      <c r="B18" s="183" t="s">
        <v>301</v>
      </c>
      <c r="C18" s="231" t="s">
        <v>302</v>
      </c>
      <c r="D18" s="204"/>
      <c r="E18" s="146"/>
      <c r="F18" s="147"/>
      <c r="G18" s="241"/>
      <c r="H18" s="214" t="s">
        <v>268</v>
      </c>
      <c r="I18" s="218" t="s">
        <v>303</v>
      </c>
      <c r="J18" s="218"/>
      <c r="K18" s="150"/>
      <c r="L18" s="230"/>
      <c r="M18" s="7"/>
      <c r="N18" s="7"/>
      <c r="O18" s="7"/>
      <c r="P18" s="7"/>
      <c r="Q18" s="9"/>
      <c r="R18" s="148"/>
      <c r="S18" s="146"/>
      <c r="T18" s="147"/>
      <c r="U18" s="35"/>
    </row>
    <row r="19" ht="15.75" customHeight="1">
      <c r="A19" s="30"/>
      <c r="B19" s="250" t="s">
        <v>304</v>
      </c>
      <c r="C19" s="250" t="s">
        <v>223</v>
      </c>
      <c r="D19" s="204"/>
      <c r="E19" s="155"/>
      <c r="F19" s="21"/>
      <c r="G19" s="241"/>
      <c r="H19" s="207" t="s">
        <v>276</v>
      </c>
      <c r="I19" s="191" t="s">
        <v>306</v>
      </c>
      <c r="J19" s="191"/>
      <c r="K19" s="150"/>
      <c r="L19" s="155"/>
      <c r="M19" s="19"/>
      <c r="N19" s="19"/>
      <c r="O19" s="19"/>
      <c r="P19" s="19"/>
      <c r="Q19" s="21"/>
      <c r="R19" s="148"/>
      <c r="S19" s="155"/>
      <c r="T19" s="21"/>
      <c r="U19" s="35"/>
    </row>
    <row r="20" ht="15.75" customHeight="1">
      <c r="A20" s="30"/>
      <c r="B20" s="2" t="s">
        <v>308</v>
      </c>
      <c r="C20" s="2" t="s">
        <v>309</v>
      </c>
      <c r="D20" s="204"/>
      <c r="E20" s="227"/>
      <c r="F20" s="227"/>
      <c r="K20" s="167"/>
      <c r="L20" s="253"/>
      <c r="M20" s="253"/>
      <c r="N20" s="253"/>
      <c r="O20" s="253"/>
      <c r="P20" s="253"/>
      <c r="Q20" s="253"/>
      <c r="R20" s="61"/>
      <c r="S20" s="232"/>
      <c r="T20" s="232"/>
      <c r="U20" s="2"/>
    </row>
    <row r="21" ht="15.75" customHeight="1">
      <c r="A21" s="42"/>
      <c r="B21" s="162"/>
      <c r="C21" s="162"/>
      <c r="D21" s="60"/>
      <c r="E21" s="226"/>
      <c r="F21" s="3"/>
      <c r="G21" s="61"/>
      <c r="H21" s="235"/>
      <c r="I21" s="235"/>
      <c r="J21" s="235"/>
      <c r="K21" s="167"/>
      <c r="L21" s="167"/>
      <c r="M21" s="167"/>
      <c r="N21" s="167"/>
      <c r="O21" s="167"/>
      <c r="P21" s="167"/>
      <c r="Q21" s="167"/>
      <c r="R21" s="61"/>
      <c r="S21" s="237"/>
      <c r="T21" s="237"/>
      <c r="U21" s="2"/>
    </row>
    <row r="22" ht="15.75" customHeight="1">
      <c r="A22" s="30"/>
      <c r="B22" s="249" t="s">
        <v>297</v>
      </c>
      <c r="C22" s="102"/>
      <c r="D22" s="103"/>
      <c r="E22" s="106" t="s">
        <v>305</v>
      </c>
      <c r="F22" s="102"/>
      <c r="G22" s="108"/>
      <c r="H22" s="110" t="s">
        <v>307</v>
      </c>
      <c r="I22" s="93"/>
      <c r="J22" s="102"/>
      <c r="K22" s="179"/>
      <c r="L22" s="151" t="s">
        <v>262</v>
      </c>
      <c r="M22" s="93"/>
      <c r="N22" s="93"/>
      <c r="O22" s="93"/>
      <c r="P22" s="93"/>
      <c r="Q22" s="102"/>
      <c r="R22" s="42"/>
      <c r="S22" s="181"/>
      <c r="T22" s="181"/>
      <c r="U22" s="2"/>
    </row>
    <row r="23" ht="15.75" customHeight="1">
      <c r="A23" s="30"/>
      <c r="B23" s="256" t="s">
        <v>231</v>
      </c>
      <c r="C23" s="256" t="s">
        <v>234</v>
      </c>
      <c r="D23" s="103"/>
      <c r="E23" s="260" t="s">
        <v>316</v>
      </c>
      <c r="F23" s="147"/>
      <c r="G23" s="108"/>
      <c r="H23" s="189" t="s">
        <v>317</v>
      </c>
      <c r="I23" s="93"/>
      <c r="J23" s="102"/>
      <c r="K23" s="187"/>
      <c r="L23" s="219" t="s">
        <v>318</v>
      </c>
      <c r="M23" s="93"/>
      <c r="N23" s="93"/>
      <c r="O23" s="93"/>
      <c r="P23" s="93"/>
      <c r="Q23" s="102"/>
      <c r="R23" s="42"/>
      <c r="S23" s="190"/>
      <c r="T23" s="190"/>
      <c r="U23" s="2"/>
    </row>
    <row r="24" ht="15.75" customHeight="1">
      <c r="A24" s="30"/>
      <c r="B24" s="192" t="s">
        <v>319</v>
      </c>
      <c r="C24" s="192" t="s">
        <v>320</v>
      </c>
      <c r="D24" s="103"/>
      <c r="E24" s="261"/>
      <c r="F24" s="262"/>
      <c r="G24" s="148"/>
      <c r="H24" s="174" t="s">
        <v>223</v>
      </c>
      <c r="I24" s="102"/>
      <c r="J24" s="175" t="s">
        <v>224</v>
      </c>
      <c r="K24" s="196"/>
      <c r="L24" s="178" t="s">
        <v>226</v>
      </c>
      <c r="M24" s="178" t="s">
        <v>228</v>
      </c>
      <c r="N24" s="178" t="s">
        <v>229</v>
      </c>
      <c r="O24" s="178" t="s">
        <v>230</v>
      </c>
      <c r="P24" s="178" t="s">
        <v>232</v>
      </c>
      <c r="Q24" s="178" t="s">
        <v>233</v>
      </c>
      <c r="R24" s="61"/>
      <c r="S24" s="181"/>
      <c r="T24" s="181"/>
      <c r="U24" s="2"/>
    </row>
    <row r="25" ht="15.75" customHeight="1">
      <c r="A25" s="30"/>
      <c r="B25" s="197"/>
      <c r="C25" s="197"/>
      <c r="D25" s="103"/>
      <c r="E25" s="261"/>
      <c r="F25" s="262"/>
      <c r="G25" s="148"/>
      <c r="H25" s="189"/>
      <c r="I25" s="102"/>
      <c r="J25" s="264"/>
      <c r="K25" s="196"/>
      <c r="L25" s="194"/>
      <c r="M25" s="194"/>
      <c r="N25" s="194"/>
      <c r="O25" s="194"/>
      <c r="P25" s="194"/>
      <c r="Q25" s="194"/>
      <c r="R25" s="61"/>
      <c r="S25" s="181"/>
      <c r="T25" s="181"/>
      <c r="U25" s="2"/>
    </row>
    <row r="26" ht="15.75" customHeight="1">
      <c r="A26" s="30"/>
      <c r="B26" s="194"/>
      <c r="C26" s="194"/>
      <c r="D26" s="103"/>
      <c r="E26" s="261"/>
      <c r="F26" s="262"/>
      <c r="G26" s="148"/>
      <c r="H26" s="175" t="s">
        <v>244</v>
      </c>
      <c r="I26" s="175" t="s">
        <v>247</v>
      </c>
      <c r="J26" s="198" t="s">
        <v>233</v>
      </c>
      <c r="K26" s="196"/>
      <c r="L26" s="209" t="s">
        <v>325</v>
      </c>
      <c r="M26" s="212">
        <v>0.2</v>
      </c>
      <c r="N26" s="210"/>
      <c r="O26" s="267"/>
      <c r="P26" s="210"/>
      <c r="Q26" s="210"/>
      <c r="R26" s="61"/>
      <c r="S26" s="181"/>
      <c r="T26" s="181"/>
      <c r="U26" s="2"/>
    </row>
    <row r="27" ht="15.75" customHeight="1">
      <c r="A27" s="30"/>
      <c r="B27" s="265" t="s">
        <v>328</v>
      </c>
      <c r="C27" s="265" t="s">
        <v>329</v>
      </c>
      <c r="D27" s="103"/>
      <c r="E27" s="261"/>
      <c r="F27" s="262"/>
      <c r="G27" s="148"/>
      <c r="H27" s="207" t="s">
        <v>252</v>
      </c>
      <c r="I27" s="269" t="s">
        <v>331</v>
      </c>
      <c r="J27" s="191"/>
      <c r="K27" s="200"/>
      <c r="L27" s="209"/>
      <c r="M27" s="210"/>
      <c r="N27" s="210"/>
      <c r="O27" s="210"/>
      <c r="P27" s="210"/>
      <c r="Q27" s="210"/>
      <c r="R27" s="61"/>
      <c r="S27" s="181"/>
      <c r="T27" s="181"/>
      <c r="U27" s="2"/>
    </row>
    <row r="28" ht="15.75" customHeight="1">
      <c r="A28" s="30"/>
      <c r="B28" s="265" t="s">
        <v>333</v>
      </c>
      <c r="C28" s="265" t="s">
        <v>335</v>
      </c>
      <c r="D28" s="103"/>
      <c r="E28" s="261"/>
      <c r="F28" s="262"/>
      <c r="G28" s="148"/>
      <c r="H28" s="207" t="s">
        <v>259</v>
      </c>
      <c r="I28" s="270" t="s">
        <v>337</v>
      </c>
      <c r="J28" s="270"/>
      <c r="K28" s="200"/>
      <c r="L28" s="222" t="s">
        <v>278</v>
      </c>
      <c r="M28" s="93"/>
      <c r="N28" s="93"/>
      <c r="O28" s="93"/>
      <c r="P28" s="93"/>
      <c r="Q28" s="102"/>
      <c r="R28" s="61"/>
      <c r="S28" s="181"/>
      <c r="T28" s="181"/>
      <c r="U28" s="2"/>
    </row>
    <row r="29" ht="15.75" customHeight="1">
      <c r="A29" s="42"/>
      <c r="B29" s="271"/>
      <c r="C29" s="271"/>
      <c r="D29" s="272"/>
      <c r="E29" s="261"/>
      <c r="F29" s="262"/>
      <c r="G29" s="148"/>
      <c r="H29" s="214" t="s">
        <v>268</v>
      </c>
      <c r="I29" s="274" t="s">
        <v>339</v>
      </c>
      <c r="J29" s="191"/>
      <c r="K29" s="200"/>
      <c r="L29" s="275"/>
      <c r="M29" s="7"/>
      <c r="N29" s="7"/>
      <c r="O29" s="7"/>
      <c r="P29" s="7"/>
      <c r="Q29" s="9"/>
      <c r="R29" s="61"/>
      <c r="S29" s="181"/>
      <c r="T29" s="181"/>
      <c r="U29" s="2"/>
    </row>
    <row r="30" ht="15.75" customHeight="1">
      <c r="A30" s="42"/>
      <c r="B30" s="276"/>
      <c r="C30" s="276"/>
      <c r="D30" s="272"/>
      <c r="E30" s="261"/>
      <c r="F30" s="262"/>
      <c r="G30" s="148"/>
      <c r="H30" s="207" t="s">
        <v>276</v>
      </c>
      <c r="I30" s="274" t="s">
        <v>340</v>
      </c>
      <c r="J30" s="191"/>
      <c r="K30" s="200"/>
      <c r="L30" s="146"/>
      <c r="Q30" s="147"/>
      <c r="R30" s="61"/>
      <c r="S30" s="181"/>
      <c r="T30" s="181"/>
      <c r="U30" s="2"/>
    </row>
    <row r="31" ht="15.75" customHeight="1">
      <c r="A31" s="42"/>
      <c r="B31" s="276"/>
      <c r="C31" s="276"/>
      <c r="D31" s="60"/>
      <c r="E31" s="277"/>
      <c r="F31" s="278"/>
      <c r="G31" s="61"/>
      <c r="H31" s="207" t="s">
        <v>342</v>
      </c>
      <c r="I31" s="270"/>
      <c r="J31" s="191"/>
      <c r="K31" s="61"/>
      <c r="L31" s="155"/>
      <c r="M31" s="19"/>
      <c r="N31" s="19"/>
      <c r="O31" s="19"/>
      <c r="P31" s="19"/>
      <c r="Q31" s="21"/>
      <c r="R31" s="61"/>
      <c r="S31" s="181"/>
      <c r="T31" s="181"/>
      <c r="U31" s="2"/>
    </row>
    <row r="32" ht="8.25" customHeight="1">
      <c r="A32" s="42"/>
      <c r="B32" s="226"/>
      <c r="C32" s="226"/>
      <c r="D32" s="226"/>
      <c r="E32" s="164"/>
      <c r="F32" s="164"/>
      <c r="G32" s="228"/>
      <c r="H32" s="226"/>
      <c r="I32" s="226"/>
      <c r="J32" s="226"/>
      <c r="K32" s="228"/>
      <c r="L32" s="229"/>
      <c r="M32" s="19"/>
      <c r="N32" s="19"/>
      <c r="O32" s="19"/>
      <c r="P32" s="19"/>
      <c r="Q32" s="229"/>
      <c r="R32" s="228"/>
      <c r="S32" s="228"/>
      <c r="T32" s="228"/>
      <c r="U32" s="2"/>
    </row>
    <row r="33" ht="15.75" customHeight="1">
      <c r="A33" s="30"/>
      <c r="B33" s="233" t="s">
        <v>283</v>
      </c>
      <c r="C33" s="7"/>
      <c r="D33" s="7"/>
      <c r="E33" s="7"/>
      <c r="F33" s="7"/>
      <c r="G33" s="7"/>
      <c r="H33" s="7"/>
      <c r="I33" s="7"/>
      <c r="J33" s="7"/>
      <c r="K33" s="7"/>
      <c r="L33" s="7"/>
      <c r="M33" s="7"/>
      <c r="N33" s="7"/>
      <c r="O33" s="7"/>
      <c r="P33" s="7"/>
      <c r="Q33" s="7"/>
      <c r="R33" s="7"/>
      <c r="S33" s="7"/>
      <c r="T33" s="9"/>
      <c r="U33" s="35"/>
    </row>
    <row r="34" ht="15.75" customHeight="1">
      <c r="A34" s="30"/>
      <c r="B34" s="236" t="s">
        <v>341</v>
      </c>
      <c r="C34" s="93"/>
      <c r="D34" s="93"/>
      <c r="E34" s="93"/>
      <c r="F34" s="93"/>
      <c r="G34" s="93"/>
      <c r="H34" s="93"/>
      <c r="I34" s="93"/>
      <c r="J34" s="93"/>
      <c r="K34" s="93"/>
      <c r="L34" s="93"/>
      <c r="M34" s="93"/>
      <c r="N34" s="93"/>
      <c r="O34" s="93"/>
      <c r="P34" s="93"/>
      <c r="Q34" s="93"/>
      <c r="R34" s="93"/>
      <c r="S34" s="93"/>
      <c r="T34" s="102"/>
      <c r="U34" s="35"/>
    </row>
    <row r="35" ht="15.75" customHeight="1">
      <c r="A35" s="42"/>
      <c r="B35" s="239"/>
      <c r="C35" s="239"/>
      <c r="D35" s="239"/>
      <c r="E35" s="239"/>
      <c r="F35" s="239"/>
      <c r="G35" s="240"/>
      <c r="H35" s="242"/>
      <c r="I35" s="242"/>
      <c r="J35" s="242"/>
      <c r="K35" s="240"/>
      <c r="L35" s="243"/>
      <c r="M35" s="244"/>
      <c r="N35" s="244"/>
      <c r="O35" s="244"/>
      <c r="P35" s="244"/>
      <c r="Q35" s="244"/>
      <c r="R35" s="245"/>
      <c r="S35" s="245"/>
      <c r="T35" s="245"/>
      <c r="U35" s="2"/>
    </row>
    <row r="36" ht="15.75" hidden="1" customHeight="1">
      <c r="A36" s="42"/>
      <c r="B36" s="3"/>
      <c r="C36" s="3"/>
      <c r="D36" s="3"/>
      <c r="E36" s="247"/>
      <c r="F36" s="247"/>
      <c r="G36" s="47"/>
      <c r="H36" s="248"/>
      <c r="I36" s="248"/>
      <c r="J36" s="248"/>
      <c r="K36" s="47"/>
      <c r="L36" s="2"/>
      <c r="M36" s="2"/>
      <c r="N36" s="2"/>
      <c r="O36" s="2"/>
      <c r="P36" s="2"/>
      <c r="Q36" s="2"/>
      <c r="R36" s="2"/>
      <c r="S36" s="2"/>
      <c r="T36" s="2"/>
      <c r="U36" s="2"/>
    </row>
    <row r="37" ht="15.75" hidden="1" customHeight="1">
      <c r="A37" s="42"/>
      <c r="B37" s="3"/>
      <c r="C37" s="3"/>
      <c r="D37" s="3"/>
      <c r="E37" s="3"/>
      <c r="F37" s="3"/>
      <c r="G37" s="47"/>
      <c r="H37" s="3"/>
      <c r="I37" s="3"/>
      <c r="J37" s="3"/>
      <c r="K37" s="47"/>
      <c r="L37" s="2"/>
      <c r="M37" s="2"/>
      <c r="N37" s="2"/>
      <c r="O37" s="2"/>
      <c r="P37" s="2"/>
      <c r="Q37" s="2"/>
      <c r="R37" s="2"/>
      <c r="S37" s="2"/>
      <c r="T37" s="2"/>
      <c r="U37" s="2"/>
    </row>
    <row r="38" ht="15.75" hidden="1" customHeight="1">
      <c r="A38" s="42"/>
      <c r="B38" s="3"/>
      <c r="C38" s="3"/>
      <c r="D38" s="3"/>
      <c r="E38" s="3"/>
      <c r="F38" s="3"/>
      <c r="G38" s="2"/>
      <c r="H38" s="3"/>
      <c r="I38" s="3"/>
      <c r="J38" s="3"/>
      <c r="K38" s="2"/>
      <c r="L38" s="2"/>
      <c r="M38" s="2"/>
      <c r="N38" s="2"/>
      <c r="O38" s="2"/>
      <c r="P38" s="2"/>
      <c r="Q38" s="2"/>
      <c r="R38" s="2"/>
      <c r="S38" s="2"/>
      <c r="T38" s="2"/>
      <c r="U38" s="2"/>
    </row>
    <row r="39" ht="15.75" hidden="1" customHeight="1">
      <c r="A39" s="42"/>
      <c r="B39" s="27"/>
      <c r="U39" s="2"/>
    </row>
    <row r="40" ht="15.0" hidden="1" customHeight="1">
      <c r="A40" s="42"/>
      <c r="B40" s="251"/>
      <c r="U40" s="2"/>
    </row>
    <row r="41" ht="15.75" hidden="1" customHeight="1">
      <c r="A41" s="42"/>
      <c r="B41" s="60"/>
      <c r="C41" s="60"/>
      <c r="D41" s="60"/>
      <c r="E41" s="3"/>
      <c r="F41" s="3"/>
      <c r="G41" s="61"/>
      <c r="H41" s="235"/>
      <c r="I41" s="235"/>
      <c r="J41" s="235"/>
      <c r="K41" s="61"/>
      <c r="L41" s="2"/>
      <c r="M41" s="2"/>
      <c r="N41" s="2"/>
      <c r="O41" s="2"/>
      <c r="P41" s="2"/>
      <c r="Q41" s="2"/>
      <c r="R41" s="61"/>
      <c r="S41" s="252"/>
      <c r="T41" s="252"/>
      <c r="U41" s="2"/>
    </row>
    <row r="42" ht="15.75" hidden="1" customHeight="1">
      <c r="A42" s="42"/>
      <c r="B42" s="60"/>
      <c r="C42" s="60"/>
      <c r="D42" s="60"/>
      <c r="E42" s="254"/>
      <c r="F42" s="254"/>
      <c r="G42" s="61"/>
      <c r="H42" s="235"/>
      <c r="I42" s="235"/>
      <c r="J42" s="235"/>
      <c r="K42" s="61"/>
      <c r="L42" s="2"/>
      <c r="M42" s="2"/>
      <c r="N42" s="2"/>
      <c r="O42" s="2"/>
      <c r="P42" s="2"/>
      <c r="Q42" s="2"/>
      <c r="R42" s="61"/>
      <c r="S42" s="255"/>
      <c r="T42" s="255"/>
      <c r="U42" s="2"/>
    </row>
    <row r="43" ht="15.75" hidden="1" customHeight="1">
      <c r="A43" s="42"/>
      <c r="B43" s="60"/>
      <c r="C43" s="60"/>
      <c r="D43" s="60"/>
      <c r="E43" s="254"/>
      <c r="F43" s="254"/>
      <c r="G43" s="61"/>
      <c r="H43" s="235"/>
      <c r="I43" s="235"/>
      <c r="J43" s="235"/>
      <c r="K43" s="61"/>
      <c r="L43" s="2"/>
      <c r="M43" s="2"/>
      <c r="N43" s="2"/>
      <c r="O43" s="2"/>
      <c r="P43" s="2"/>
      <c r="Q43" s="2"/>
      <c r="R43" s="61"/>
      <c r="S43" s="255"/>
      <c r="T43" s="255"/>
      <c r="U43" s="2"/>
    </row>
    <row r="44" ht="15.75" hidden="1" customHeight="1">
      <c r="A44" s="42"/>
      <c r="B44" s="60"/>
      <c r="C44" s="60"/>
      <c r="D44" s="60"/>
      <c r="E44" s="60"/>
      <c r="F44" s="60"/>
      <c r="G44" s="61"/>
      <c r="H44" s="60"/>
      <c r="I44" s="60"/>
      <c r="J44" s="60"/>
      <c r="K44" s="61"/>
      <c r="L44" s="2"/>
      <c r="M44" s="2"/>
      <c r="N44" s="2"/>
      <c r="O44" s="2"/>
      <c r="P44" s="2"/>
      <c r="Q44" s="2"/>
      <c r="R44" s="61"/>
      <c r="S44" s="255"/>
      <c r="T44" s="255"/>
      <c r="U44" s="2"/>
    </row>
    <row r="45" ht="15.75" hidden="1" customHeight="1">
      <c r="A45" s="42"/>
      <c r="B45" s="60"/>
      <c r="C45" s="60"/>
      <c r="D45" s="258"/>
      <c r="E45" s="258"/>
      <c r="F45" s="258"/>
      <c r="G45" s="61"/>
      <c r="H45" s="60"/>
      <c r="I45" s="60"/>
      <c r="J45" s="60"/>
      <c r="K45" s="2"/>
      <c r="L45" s="2"/>
      <c r="M45" s="2"/>
      <c r="N45" s="2"/>
      <c r="O45" s="2"/>
      <c r="P45" s="2"/>
      <c r="Q45" s="2"/>
      <c r="R45" s="61"/>
      <c r="S45" s="61"/>
      <c r="T45" s="61"/>
      <c r="U45" s="2"/>
    </row>
    <row r="46" ht="15.75" hidden="1" customHeight="1">
      <c r="A46" s="42"/>
      <c r="B46" s="60"/>
      <c r="C46" s="60"/>
      <c r="D46" s="60"/>
      <c r="E46" s="60"/>
      <c r="F46" s="60"/>
      <c r="G46" s="61"/>
      <c r="H46" s="60"/>
      <c r="I46" s="60"/>
      <c r="J46" s="60"/>
      <c r="K46" s="61"/>
      <c r="L46" s="2"/>
      <c r="M46" s="2"/>
      <c r="N46" s="2"/>
      <c r="O46" s="2"/>
      <c r="P46" s="2"/>
      <c r="Q46" s="2"/>
      <c r="R46" s="61"/>
      <c r="S46" s="61"/>
      <c r="T46" s="61"/>
      <c r="U46" s="2"/>
    </row>
    <row r="47" ht="15.75" hidden="1" customHeight="1">
      <c r="A47" s="42"/>
      <c r="B47" s="60"/>
      <c r="C47" s="60"/>
      <c r="D47" s="259"/>
      <c r="E47" s="60"/>
      <c r="F47" s="60"/>
      <c r="G47" s="61"/>
      <c r="H47" s="60"/>
      <c r="I47" s="60"/>
      <c r="J47" s="60"/>
      <c r="K47" s="61"/>
      <c r="L47" s="2"/>
      <c r="M47" s="2"/>
      <c r="N47" s="2"/>
      <c r="O47" s="2"/>
      <c r="P47" s="2"/>
      <c r="Q47" s="2"/>
      <c r="R47" s="61"/>
      <c r="S47" s="61"/>
      <c r="T47" s="61"/>
      <c r="U47" s="2"/>
    </row>
    <row r="48" ht="15.75" hidden="1" customHeight="1">
      <c r="A48" s="42"/>
      <c r="B48" s="60"/>
      <c r="C48" s="60"/>
      <c r="D48" s="259"/>
      <c r="E48" s="60"/>
      <c r="F48" s="60"/>
      <c r="G48" s="61"/>
      <c r="H48" s="60"/>
      <c r="I48" s="60"/>
      <c r="J48" s="60"/>
      <c r="K48" s="61"/>
      <c r="L48" s="2"/>
      <c r="M48" s="2"/>
      <c r="N48" s="2"/>
      <c r="O48" s="2"/>
      <c r="P48" s="2"/>
      <c r="Q48" s="2"/>
      <c r="R48" s="42"/>
      <c r="S48" s="42"/>
      <c r="T48" s="42"/>
      <c r="U48" s="2"/>
    </row>
    <row r="49" ht="15.75" hidden="1" customHeight="1">
      <c r="A49" s="42"/>
      <c r="B49" s="60"/>
      <c r="C49" s="60"/>
      <c r="D49" s="259"/>
      <c r="E49" s="60"/>
      <c r="F49" s="60"/>
      <c r="G49" s="61"/>
      <c r="H49" s="60"/>
      <c r="I49" s="60"/>
      <c r="J49" s="60"/>
      <c r="K49" s="61"/>
      <c r="L49" s="2"/>
      <c r="M49" s="2"/>
      <c r="N49" s="2"/>
      <c r="O49" s="2"/>
      <c r="P49" s="2"/>
      <c r="Q49" s="2"/>
      <c r="R49" s="61"/>
      <c r="S49" s="61"/>
      <c r="T49" s="61"/>
      <c r="U49" s="2"/>
    </row>
    <row r="50" ht="15.75" hidden="1" customHeight="1">
      <c r="A50" s="42"/>
      <c r="B50" s="60"/>
      <c r="C50" s="60"/>
      <c r="D50" s="259"/>
      <c r="E50" s="60"/>
      <c r="F50" s="60"/>
      <c r="G50" s="61"/>
      <c r="H50" s="60"/>
      <c r="I50" s="3"/>
      <c r="J50" s="3"/>
      <c r="K50" s="61"/>
      <c r="L50" s="2"/>
      <c r="M50" s="2"/>
      <c r="N50" s="2"/>
      <c r="O50" s="2"/>
      <c r="P50" s="2"/>
      <c r="Q50" s="2"/>
      <c r="R50" s="61"/>
      <c r="S50" s="61"/>
      <c r="T50" s="61"/>
      <c r="U50" s="2"/>
    </row>
    <row r="51" ht="15.75" hidden="1" customHeight="1">
      <c r="A51" s="42"/>
      <c r="B51" s="60"/>
      <c r="C51" s="60"/>
      <c r="D51" s="60"/>
      <c r="E51" s="60"/>
      <c r="F51" s="60"/>
      <c r="G51" s="61"/>
      <c r="H51" s="60"/>
      <c r="I51" s="60"/>
      <c r="J51" s="60"/>
      <c r="K51" s="61"/>
      <c r="L51" s="2"/>
      <c r="M51" s="2"/>
      <c r="N51" s="2"/>
      <c r="O51" s="2"/>
      <c r="P51" s="2"/>
      <c r="Q51" s="2"/>
      <c r="R51" s="61"/>
      <c r="S51" s="61"/>
      <c r="T51" s="61"/>
      <c r="U51" s="2"/>
    </row>
    <row r="52" ht="14.25" hidden="1" customHeight="1">
      <c r="A52" s="42"/>
      <c r="B52" s="3"/>
      <c r="C52" s="3"/>
      <c r="D52" s="3"/>
      <c r="E52" s="3"/>
      <c r="F52" s="3"/>
      <c r="G52" s="2"/>
      <c r="H52" s="3"/>
      <c r="I52" s="3"/>
      <c r="J52" s="3"/>
      <c r="K52" s="2"/>
      <c r="L52" s="2"/>
      <c r="M52" s="2"/>
      <c r="N52" s="2"/>
      <c r="O52" s="2"/>
      <c r="P52" s="2"/>
      <c r="Q52" s="2"/>
      <c r="R52" s="2"/>
      <c r="S52" s="2"/>
      <c r="T52" s="2"/>
      <c r="U52" s="2"/>
    </row>
    <row r="53" ht="15.75" hidden="1" customHeight="1">
      <c r="A53" s="42"/>
      <c r="B53" s="3"/>
      <c r="C53" s="3"/>
      <c r="D53" s="3"/>
      <c r="E53" s="3"/>
      <c r="F53" s="3"/>
      <c r="G53" s="2"/>
      <c r="H53" s="3"/>
      <c r="I53" s="3"/>
      <c r="J53" s="3"/>
      <c r="K53" s="2"/>
      <c r="L53" s="2"/>
      <c r="M53" s="2"/>
      <c r="N53" s="2"/>
      <c r="O53" s="2"/>
      <c r="P53" s="2"/>
      <c r="Q53" s="2"/>
      <c r="R53" s="2"/>
      <c r="S53" s="2"/>
      <c r="T53" s="2"/>
      <c r="U53" s="2"/>
    </row>
    <row r="54" ht="15.75" hidden="1" customHeight="1">
      <c r="A54" s="42"/>
      <c r="B54" s="60"/>
      <c r="C54" s="60"/>
      <c r="D54" s="259"/>
      <c r="E54" s="60"/>
      <c r="F54" s="60"/>
      <c r="G54" s="61"/>
      <c r="H54" s="60"/>
      <c r="I54" s="60"/>
      <c r="J54" s="60"/>
      <c r="K54" s="61"/>
      <c r="L54" s="61"/>
      <c r="M54" s="61"/>
      <c r="N54" s="61"/>
      <c r="O54" s="61"/>
      <c r="P54" s="61"/>
      <c r="Q54" s="61"/>
      <c r="R54" s="61"/>
      <c r="S54" s="61"/>
      <c r="T54" s="61"/>
      <c r="U54" s="2"/>
    </row>
    <row r="55" ht="15.75" hidden="1" customHeight="1">
      <c r="A55" s="42"/>
      <c r="B55" s="60"/>
      <c r="C55" s="60"/>
      <c r="D55" s="259"/>
      <c r="E55" s="60"/>
      <c r="F55" s="60"/>
      <c r="G55" s="61"/>
      <c r="H55" s="60"/>
      <c r="I55" s="60"/>
      <c r="J55" s="60"/>
      <c r="K55" s="61"/>
      <c r="L55" s="61"/>
      <c r="M55" s="61"/>
      <c r="N55" s="61"/>
      <c r="O55" s="61"/>
      <c r="P55" s="61"/>
      <c r="Q55" s="61"/>
      <c r="R55" s="61"/>
      <c r="S55" s="61"/>
      <c r="T55" s="61"/>
      <c r="U55" s="2"/>
    </row>
    <row r="56" ht="15.75" hidden="1" customHeight="1">
      <c r="A56" s="42"/>
      <c r="B56" s="60"/>
      <c r="C56" s="60"/>
      <c r="D56" s="259"/>
      <c r="E56" s="60"/>
      <c r="F56" s="60"/>
      <c r="G56" s="61"/>
      <c r="H56" s="60"/>
      <c r="I56" s="60"/>
      <c r="J56" s="60"/>
      <c r="K56" s="61"/>
      <c r="L56" s="42"/>
      <c r="M56" s="42"/>
      <c r="N56" s="42"/>
      <c r="O56" s="42"/>
      <c r="P56" s="42"/>
      <c r="Q56" s="42"/>
      <c r="R56" s="42"/>
      <c r="S56" s="42"/>
      <c r="T56" s="42"/>
      <c r="U56" s="2"/>
    </row>
    <row r="57" ht="6.75" hidden="1" customHeight="1">
      <c r="A57" s="42"/>
      <c r="B57" s="3"/>
      <c r="C57" s="3"/>
      <c r="D57" s="3"/>
      <c r="E57" s="3"/>
      <c r="F57" s="3"/>
      <c r="G57" s="47"/>
      <c r="H57" s="3"/>
      <c r="I57" s="3"/>
      <c r="J57" s="3"/>
      <c r="K57" s="47"/>
      <c r="L57" s="2"/>
      <c r="M57" s="2"/>
      <c r="N57" s="2"/>
      <c r="O57" s="2"/>
      <c r="P57" s="2"/>
      <c r="Q57" s="2"/>
      <c r="R57" s="2"/>
      <c r="S57" s="2"/>
      <c r="T57" s="2"/>
      <c r="U57" s="2"/>
    </row>
    <row r="58" ht="15.75" hidden="1" customHeight="1">
      <c r="A58" s="42"/>
      <c r="B58" s="3"/>
      <c r="C58" s="3"/>
      <c r="D58" s="3"/>
      <c r="E58" s="3"/>
      <c r="F58" s="3"/>
      <c r="G58" s="2"/>
      <c r="H58" s="3"/>
      <c r="I58" s="3"/>
      <c r="J58" s="3"/>
      <c r="K58" s="2"/>
      <c r="L58" s="2"/>
      <c r="M58" s="2"/>
      <c r="N58" s="2"/>
      <c r="O58" s="2"/>
      <c r="P58" s="2"/>
      <c r="Q58" s="2"/>
      <c r="R58" s="2"/>
      <c r="S58" s="2"/>
      <c r="T58" s="2"/>
      <c r="U58" s="2"/>
    </row>
    <row r="59" ht="15.75" hidden="1" customHeight="1">
      <c r="A59" s="42"/>
      <c r="B59" s="3"/>
      <c r="C59" s="3"/>
      <c r="D59" s="3"/>
      <c r="E59" s="3"/>
      <c r="F59" s="3"/>
      <c r="G59" s="2"/>
      <c r="H59" s="3"/>
      <c r="I59" s="3"/>
      <c r="J59" s="3"/>
      <c r="K59" s="2"/>
      <c r="L59" s="2"/>
      <c r="M59" s="2"/>
      <c r="N59" s="2"/>
      <c r="O59" s="2"/>
      <c r="P59" s="2"/>
      <c r="Q59" s="2"/>
      <c r="R59" s="2"/>
      <c r="S59" s="2"/>
      <c r="T59" s="2"/>
      <c r="U59" s="2"/>
    </row>
    <row r="60" ht="3.0" hidden="1" customHeight="1">
      <c r="A60" s="42"/>
      <c r="B60" s="60"/>
      <c r="F60" s="60"/>
      <c r="G60" s="61"/>
      <c r="H60" s="60"/>
      <c r="I60" s="60"/>
      <c r="J60" s="60"/>
      <c r="K60" s="61"/>
      <c r="L60" s="42"/>
      <c r="M60" s="42"/>
      <c r="N60" s="42"/>
      <c r="O60" s="42"/>
      <c r="P60" s="42"/>
      <c r="Q60" s="42"/>
      <c r="R60" s="42"/>
      <c r="S60" s="42"/>
      <c r="T60" s="42"/>
      <c r="U60" s="2"/>
    </row>
    <row r="61" ht="15.75" hidden="1" customHeight="1">
      <c r="A61" s="42"/>
      <c r="B61" s="60"/>
      <c r="C61" s="60"/>
      <c r="D61" s="60"/>
      <c r="E61" s="60"/>
      <c r="F61" s="60"/>
      <c r="G61" s="61"/>
      <c r="H61" s="60"/>
      <c r="I61" s="60"/>
      <c r="J61" s="60"/>
      <c r="K61" s="61"/>
      <c r="L61" s="61"/>
      <c r="M61" s="61"/>
      <c r="N61" s="61"/>
      <c r="O61" s="61"/>
      <c r="P61" s="61"/>
      <c r="Q61" s="61"/>
      <c r="R61" s="61"/>
      <c r="S61" s="61"/>
      <c r="T61" s="61"/>
      <c r="U61" s="2"/>
    </row>
    <row r="62" ht="15.75" hidden="1" customHeight="1">
      <c r="A62" s="42"/>
      <c r="B62" s="60"/>
      <c r="C62" s="60"/>
      <c r="D62" s="60"/>
      <c r="E62" s="60"/>
      <c r="F62" s="60"/>
      <c r="G62" s="61"/>
      <c r="H62" s="60"/>
      <c r="I62" s="60"/>
      <c r="J62" s="60"/>
      <c r="K62" s="61"/>
      <c r="L62" s="61"/>
      <c r="M62" s="61"/>
      <c r="N62" s="61"/>
      <c r="O62" s="61"/>
      <c r="P62" s="61"/>
      <c r="Q62" s="61"/>
      <c r="R62" s="61"/>
      <c r="S62" s="61"/>
      <c r="T62" s="61"/>
      <c r="U62" s="2"/>
    </row>
    <row r="63" ht="15.75" hidden="1" customHeight="1">
      <c r="A63" s="42"/>
      <c r="B63" s="60"/>
      <c r="C63" s="60"/>
      <c r="D63" s="60"/>
      <c r="E63" s="60"/>
      <c r="F63" s="60"/>
      <c r="G63" s="61"/>
      <c r="H63" s="60"/>
      <c r="I63" s="60"/>
      <c r="J63" s="60"/>
      <c r="K63" s="2"/>
      <c r="L63" s="2"/>
      <c r="M63" s="2"/>
      <c r="N63" s="2"/>
      <c r="O63" s="2"/>
      <c r="P63" s="2"/>
      <c r="Q63" s="2"/>
      <c r="R63" s="61"/>
      <c r="S63" s="61"/>
      <c r="T63" s="61"/>
      <c r="U63" s="2"/>
    </row>
    <row r="64" ht="15.75" hidden="1" customHeight="1">
      <c r="A64" s="42"/>
      <c r="B64" s="60"/>
      <c r="C64" s="60"/>
      <c r="D64" s="60"/>
      <c r="E64" s="60"/>
      <c r="F64" s="60"/>
      <c r="G64" s="61"/>
      <c r="H64" s="60"/>
      <c r="I64" s="60"/>
      <c r="J64" s="60"/>
      <c r="K64" s="2"/>
      <c r="L64" s="2"/>
      <c r="M64" s="2"/>
      <c r="N64" s="2"/>
      <c r="O64" s="2"/>
      <c r="P64" s="2"/>
      <c r="Q64" s="2"/>
      <c r="R64" s="61"/>
      <c r="S64" s="61"/>
      <c r="T64" s="61"/>
      <c r="U64" s="2"/>
    </row>
    <row r="65" ht="15.75" hidden="1" customHeight="1">
      <c r="A65" s="42"/>
      <c r="B65" s="60"/>
      <c r="C65" s="60"/>
      <c r="D65" s="60"/>
      <c r="E65" s="60"/>
      <c r="F65" s="60"/>
      <c r="G65" s="61"/>
      <c r="H65" s="60"/>
      <c r="I65" s="60"/>
      <c r="J65" s="60"/>
      <c r="K65" s="2"/>
      <c r="L65" s="2"/>
      <c r="M65" s="2"/>
      <c r="N65" s="2"/>
      <c r="O65" s="2"/>
      <c r="P65" s="2"/>
      <c r="Q65" s="2"/>
      <c r="R65" s="61"/>
      <c r="S65" s="61"/>
      <c r="T65" s="61"/>
      <c r="U65" s="2"/>
    </row>
    <row r="66" ht="15.75" hidden="1" customHeight="1">
      <c r="A66" s="42"/>
      <c r="B66" s="60"/>
      <c r="C66" s="60"/>
      <c r="D66" s="60"/>
      <c r="E66" s="60"/>
      <c r="F66" s="60"/>
      <c r="G66" s="61"/>
      <c r="H66" s="60"/>
      <c r="I66" s="60"/>
      <c r="J66" s="60"/>
      <c r="K66" s="2"/>
      <c r="L66" s="2"/>
      <c r="M66" s="2"/>
      <c r="N66" s="2"/>
      <c r="O66" s="2"/>
      <c r="P66" s="2"/>
      <c r="Q66" s="2"/>
      <c r="R66" s="61"/>
      <c r="S66" s="61"/>
      <c r="T66" s="61"/>
      <c r="U66" s="2"/>
    </row>
    <row r="67" ht="15.75" hidden="1" customHeight="1">
      <c r="A67" s="42"/>
      <c r="B67" s="60"/>
      <c r="C67" s="60"/>
      <c r="D67" s="60"/>
      <c r="E67" s="60"/>
      <c r="F67" s="60"/>
      <c r="G67" s="61"/>
      <c r="H67" s="60"/>
      <c r="I67" s="60"/>
      <c r="J67" s="60"/>
      <c r="K67" s="2"/>
      <c r="L67" s="2"/>
      <c r="M67" s="2"/>
      <c r="N67" s="2"/>
      <c r="O67" s="2"/>
      <c r="P67" s="2"/>
      <c r="Q67" s="2"/>
      <c r="R67" s="61"/>
      <c r="S67" s="61"/>
      <c r="T67" s="61"/>
      <c r="U67" s="2"/>
    </row>
    <row r="68" ht="15.75" hidden="1" customHeight="1">
      <c r="A68" s="42"/>
      <c r="B68" s="60"/>
      <c r="C68" s="60"/>
      <c r="D68" s="60"/>
      <c r="E68" s="60"/>
      <c r="F68" s="60"/>
      <c r="G68" s="61"/>
      <c r="H68" s="60"/>
      <c r="I68" s="60"/>
      <c r="J68" s="60"/>
      <c r="K68" s="61"/>
      <c r="L68" s="2"/>
      <c r="M68" s="2"/>
      <c r="N68" s="2"/>
      <c r="O68" s="2"/>
      <c r="P68" s="2"/>
      <c r="Q68" s="2"/>
      <c r="R68" s="61"/>
      <c r="S68" s="61"/>
      <c r="T68" s="61"/>
      <c r="U68" s="2"/>
    </row>
    <row r="69" ht="15.75" hidden="1" customHeight="1">
      <c r="A69" s="42"/>
      <c r="B69" s="60"/>
      <c r="C69" s="60"/>
      <c r="D69" s="60"/>
      <c r="E69" s="60"/>
      <c r="F69" s="60"/>
      <c r="G69" s="61"/>
      <c r="H69" s="60"/>
      <c r="I69" s="60"/>
      <c r="J69" s="60"/>
      <c r="K69" s="61"/>
      <c r="L69" s="2"/>
      <c r="M69" s="2"/>
      <c r="N69" s="2"/>
      <c r="O69" s="2"/>
      <c r="P69" s="2"/>
      <c r="Q69" s="2"/>
      <c r="R69" s="61"/>
      <c r="S69" s="61"/>
      <c r="T69" s="61"/>
      <c r="U69" s="2"/>
    </row>
    <row r="70" ht="15.75" hidden="1" customHeight="1">
      <c r="A70" s="42"/>
      <c r="B70" s="60"/>
      <c r="C70" s="60"/>
      <c r="D70" s="60"/>
      <c r="E70" s="60"/>
      <c r="F70" s="60"/>
      <c r="G70" s="61"/>
      <c r="H70" s="60"/>
      <c r="I70" s="60"/>
      <c r="J70" s="60"/>
      <c r="K70" s="61"/>
      <c r="L70" s="2"/>
      <c r="M70" s="2"/>
      <c r="N70" s="2"/>
      <c r="O70" s="2"/>
      <c r="P70" s="2"/>
      <c r="Q70" s="2"/>
      <c r="R70" s="61"/>
      <c r="S70" s="61"/>
      <c r="T70" s="61"/>
      <c r="U70" s="2"/>
    </row>
    <row r="71" ht="15.75" hidden="1" customHeight="1">
      <c r="A71" s="42"/>
      <c r="B71" s="60"/>
      <c r="C71" s="60"/>
      <c r="D71" s="60"/>
      <c r="E71" s="60"/>
      <c r="F71" s="60"/>
      <c r="G71" s="61"/>
      <c r="H71" s="60"/>
      <c r="I71" s="60"/>
      <c r="J71" s="60"/>
      <c r="K71" s="61"/>
      <c r="L71" s="2"/>
      <c r="M71" s="2"/>
      <c r="N71" s="2"/>
      <c r="O71" s="2"/>
      <c r="P71" s="2"/>
      <c r="Q71" s="2"/>
      <c r="R71" s="61"/>
      <c r="S71" s="61"/>
      <c r="T71" s="61"/>
      <c r="U71" s="2"/>
    </row>
    <row r="72" ht="15.75" hidden="1" customHeight="1">
      <c r="A72" s="42"/>
      <c r="B72" s="60"/>
      <c r="C72" s="60"/>
      <c r="D72" s="60"/>
      <c r="E72" s="60"/>
      <c r="F72" s="60"/>
      <c r="G72" s="61"/>
      <c r="H72" s="60"/>
      <c r="I72" s="60"/>
      <c r="J72" s="60"/>
      <c r="K72" s="61"/>
      <c r="L72" s="2"/>
      <c r="M72" s="2"/>
      <c r="N72" s="2"/>
      <c r="O72" s="2"/>
      <c r="P72" s="2"/>
      <c r="Q72" s="2"/>
      <c r="R72" s="61"/>
      <c r="S72" s="61"/>
      <c r="T72" s="61"/>
      <c r="U72" s="2"/>
    </row>
    <row r="73" ht="15.75" hidden="1" customHeight="1">
      <c r="A73" s="42"/>
      <c r="B73" s="60"/>
      <c r="C73" s="60"/>
      <c r="D73" s="60"/>
      <c r="E73" s="60"/>
      <c r="F73" s="60"/>
      <c r="G73" s="61"/>
      <c r="H73" s="60"/>
      <c r="I73" s="60"/>
      <c r="J73" s="60"/>
      <c r="K73" s="61"/>
      <c r="L73" s="61"/>
      <c r="M73" s="61"/>
      <c r="N73" s="61"/>
      <c r="O73" s="61"/>
      <c r="P73" s="61"/>
      <c r="Q73" s="61"/>
      <c r="R73" s="61"/>
      <c r="S73" s="61"/>
      <c r="T73" s="61"/>
      <c r="U73" s="2"/>
    </row>
    <row r="74" ht="15.75" hidden="1" customHeight="1">
      <c r="A74" s="42"/>
      <c r="B74" s="60"/>
      <c r="C74" s="60"/>
      <c r="D74" s="60"/>
      <c r="E74" s="60"/>
      <c r="F74" s="60"/>
      <c r="G74" s="61"/>
      <c r="H74" s="60"/>
      <c r="I74" s="60"/>
      <c r="J74" s="60"/>
      <c r="K74" s="61"/>
      <c r="L74" s="61"/>
      <c r="M74" s="61"/>
      <c r="N74" s="61"/>
      <c r="O74" s="61"/>
      <c r="P74" s="61"/>
      <c r="Q74" s="61"/>
      <c r="R74" s="61"/>
      <c r="S74" s="61"/>
      <c r="T74" s="61"/>
      <c r="U74" s="2"/>
    </row>
    <row r="75" ht="15.75" hidden="1" customHeight="1">
      <c r="A75" s="42"/>
      <c r="B75" s="60"/>
      <c r="C75" s="60"/>
      <c r="D75" s="60"/>
      <c r="E75" s="60"/>
      <c r="F75" s="60"/>
      <c r="G75" s="61"/>
      <c r="H75" s="60"/>
      <c r="I75" s="60"/>
      <c r="J75" s="60"/>
      <c r="K75" s="61"/>
      <c r="L75" s="61"/>
      <c r="M75" s="61"/>
      <c r="N75" s="61"/>
      <c r="O75" s="61"/>
      <c r="P75" s="61"/>
      <c r="Q75" s="61"/>
      <c r="R75" s="61"/>
      <c r="S75" s="61"/>
      <c r="T75" s="61"/>
      <c r="U75" s="2"/>
    </row>
    <row r="76" ht="15.75" hidden="1" customHeight="1">
      <c r="A76" s="42"/>
      <c r="B76" s="60"/>
      <c r="C76" s="60"/>
      <c r="D76" s="60"/>
      <c r="E76" s="60"/>
      <c r="F76" s="60"/>
      <c r="G76" s="61"/>
      <c r="H76" s="60"/>
      <c r="I76" s="60"/>
      <c r="J76" s="60"/>
      <c r="K76" s="61"/>
      <c r="L76" s="61"/>
      <c r="M76" s="61"/>
      <c r="N76" s="61"/>
      <c r="O76" s="61"/>
      <c r="P76" s="61"/>
      <c r="Q76" s="61"/>
      <c r="R76" s="61"/>
      <c r="S76" s="61"/>
      <c r="T76" s="61"/>
      <c r="U76" s="2"/>
    </row>
    <row r="77" ht="15.75" hidden="1" customHeight="1">
      <c r="A77" s="42"/>
      <c r="B77" s="60"/>
      <c r="C77" s="60"/>
      <c r="D77" s="60"/>
      <c r="E77" s="60"/>
      <c r="F77" s="60"/>
      <c r="G77" s="61"/>
      <c r="H77" s="60"/>
      <c r="I77" s="60"/>
      <c r="J77" s="60"/>
      <c r="K77" s="61"/>
      <c r="L77" s="61"/>
      <c r="M77" s="61"/>
      <c r="N77" s="61"/>
      <c r="O77" s="61"/>
      <c r="P77" s="61"/>
      <c r="Q77" s="61"/>
      <c r="R77" s="61"/>
      <c r="S77" s="61"/>
      <c r="T77" s="61"/>
      <c r="U77" s="2"/>
    </row>
    <row r="78" ht="15.75" hidden="1" customHeight="1">
      <c r="A78" s="42"/>
      <c r="B78" s="60"/>
      <c r="C78" s="60"/>
      <c r="D78" s="60"/>
      <c r="E78" s="60"/>
      <c r="F78" s="60"/>
      <c r="G78" s="61"/>
      <c r="H78" s="60"/>
      <c r="I78" s="60"/>
      <c r="J78" s="60"/>
      <c r="K78" s="61"/>
      <c r="L78" s="61"/>
      <c r="M78" s="61"/>
      <c r="N78" s="61"/>
      <c r="O78" s="61"/>
      <c r="P78" s="61"/>
      <c r="Q78" s="61"/>
      <c r="R78" s="61"/>
      <c r="S78" s="61"/>
      <c r="T78" s="61"/>
      <c r="U78" s="2"/>
    </row>
    <row r="79" ht="15.75" hidden="1" customHeight="1">
      <c r="A79" s="42"/>
      <c r="B79" s="60"/>
      <c r="C79" s="60"/>
      <c r="D79" s="60"/>
      <c r="E79" s="60"/>
      <c r="F79" s="60"/>
      <c r="G79" s="61"/>
      <c r="H79" s="60"/>
      <c r="I79" s="60"/>
      <c r="J79" s="60"/>
      <c r="K79" s="61"/>
      <c r="L79" s="61"/>
      <c r="M79" s="61"/>
      <c r="N79" s="61"/>
      <c r="O79" s="61"/>
      <c r="P79" s="61"/>
      <c r="Q79" s="61"/>
      <c r="R79" s="61"/>
      <c r="S79" s="61"/>
      <c r="T79" s="61"/>
      <c r="U79" s="2"/>
    </row>
    <row r="80" ht="15.75" hidden="1" customHeight="1">
      <c r="A80" s="42"/>
      <c r="B80" s="60"/>
      <c r="C80" s="60"/>
      <c r="D80" s="60"/>
      <c r="E80" s="60"/>
      <c r="F80" s="60"/>
      <c r="G80" s="61"/>
      <c r="H80" s="60"/>
      <c r="I80" s="60"/>
      <c r="J80" s="60"/>
      <c r="K80" s="61"/>
      <c r="L80" s="61"/>
      <c r="M80" s="61"/>
      <c r="N80" s="61"/>
      <c r="O80" s="61"/>
      <c r="P80" s="61"/>
      <c r="Q80" s="61"/>
      <c r="R80" s="61"/>
      <c r="S80" s="61"/>
      <c r="T80" s="61"/>
      <c r="U80" s="2"/>
    </row>
    <row r="81" ht="15.75" hidden="1" customHeight="1">
      <c r="A81" s="42"/>
      <c r="B81" s="60"/>
      <c r="C81" s="60"/>
      <c r="D81" s="60"/>
      <c r="E81" s="60"/>
      <c r="F81" s="60"/>
      <c r="G81" s="61"/>
      <c r="H81" s="60"/>
      <c r="I81" s="60"/>
      <c r="J81" s="60"/>
      <c r="K81" s="61"/>
      <c r="L81" s="61"/>
      <c r="M81" s="61"/>
      <c r="N81" s="61"/>
      <c r="O81" s="61"/>
      <c r="P81" s="61"/>
      <c r="Q81" s="61"/>
      <c r="R81" s="61"/>
      <c r="S81" s="61"/>
      <c r="T81" s="61"/>
      <c r="U81" s="2"/>
    </row>
    <row r="82" ht="15.75" hidden="1" customHeight="1">
      <c r="A82" s="42"/>
      <c r="B82" s="60"/>
      <c r="C82" s="60"/>
      <c r="D82" s="60"/>
      <c r="E82" s="60"/>
      <c r="F82" s="60"/>
      <c r="G82" s="61"/>
      <c r="H82" s="60"/>
      <c r="I82" s="60"/>
      <c r="J82" s="60"/>
      <c r="K82" s="61"/>
      <c r="L82" s="61"/>
      <c r="M82" s="61"/>
      <c r="N82" s="61"/>
      <c r="O82" s="61"/>
      <c r="P82" s="61"/>
      <c r="Q82" s="61"/>
      <c r="R82" s="61"/>
      <c r="S82" s="61"/>
      <c r="T82" s="61"/>
      <c r="U82" s="2"/>
    </row>
    <row r="83" ht="15.75" hidden="1" customHeight="1">
      <c r="A83" s="42"/>
      <c r="B83" s="60"/>
      <c r="C83" s="60"/>
      <c r="D83" s="60"/>
      <c r="E83" s="60"/>
      <c r="F83" s="60"/>
      <c r="G83" s="61"/>
      <c r="H83" s="60"/>
      <c r="I83" s="60"/>
      <c r="J83" s="60"/>
      <c r="K83" s="61"/>
      <c r="L83" s="61"/>
      <c r="M83" s="61"/>
      <c r="N83" s="61"/>
      <c r="O83" s="61"/>
      <c r="P83" s="61"/>
      <c r="Q83" s="61"/>
      <c r="R83" s="61"/>
      <c r="S83" s="61"/>
      <c r="T83" s="61"/>
      <c r="U83" s="2"/>
    </row>
    <row r="84" ht="15.75" hidden="1" customHeight="1">
      <c r="A84" s="42"/>
      <c r="B84" s="60"/>
      <c r="C84" s="60"/>
      <c r="D84" s="60"/>
      <c r="E84" s="60"/>
      <c r="F84" s="60"/>
      <c r="G84" s="61"/>
      <c r="H84" s="60"/>
      <c r="I84" s="60"/>
      <c r="J84" s="60"/>
      <c r="K84" s="61"/>
      <c r="L84" s="61"/>
      <c r="M84" s="61"/>
      <c r="N84" s="61"/>
      <c r="O84" s="61"/>
      <c r="P84" s="61"/>
      <c r="Q84" s="61"/>
      <c r="R84" s="61"/>
      <c r="S84" s="61"/>
      <c r="T84" s="61"/>
      <c r="U84" s="2"/>
    </row>
    <row r="85" ht="15.75" hidden="1" customHeight="1">
      <c r="A85" s="42"/>
      <c r="B85" s="60"/>
      <c r="C85" s="60"/>
      <c r="D85" s="60"/>
      <c r="E85" s="60"/>
      <c r="F85" s="60"/>
      <c r="G85" s="61"/>
      <c r="H85" s="60"/>
      <c r="I85" s="60"/>
      <c r="J85" s="60"/>
      <c r="K85" s="61"/>
      <c r="L85" s="61"/>
      <c r="M85" s="61"/>
      <c r="N85" s="61"/>
      <c r="O85" s="61"/>
      <c r="P85" s="61"/>
      <c r="Q85" s="61"/>
      <c r="R85" s="61"/>
      <c r="S85" s="61"/>
      <c r="T85" s="61"/>
      <c r="U85" s="2"/>
    </row>
    <row r="86" ht="15.75" hidden="1" customHeight="1">
      <c r="A86" s="42"/>
      <c r="B86" s="60"/>
      <c r="C86" s="60"/>
      <c r="D86" s="60"/>
      <c r="E86" s="60"/>
      <c r="F86" s="60"/>
      <c r="G86" s="61"/>
      <c r="H86" s="60"/>
      <c r="I86" s="60"/>
      <c r="J86" s="60"/>
      <c r="K86" s="61"/>
      <c r="L86" s="61"/>
      <c r="M86" s="61"/>
      <c r="N86" s="61"/>
      <c r="O86" s="61"/>
      <c r="P86" s="61"/>
      <c r="Q86" s="61"/>
      <c r="R86" s="61"/>
      <c r="S86" s="61"/>
      <c r="T86" s="61"/>
      <c r="U86" s="2"/>
    </row>
    <row r="87" ht="15.75" hidden="1" customHeight="1">
      <c r="A87" s="42"/>
      <c r="B87" s="60"/>
      <c r="C87" s="60"/>
      <c r="D87" s="60"/>
      <c r="E87" s="60"/>
      <c r="F87" s="60"/>
      <c r="G87" s="61"/>
      <c r="H87" s="60"/>
      <c r="I87" s="60"/>
      <c r="J87" s="60"/>
      <c r="K87" s="61"/>
      <c r="L87" s="61"/>
      <c r="M87" s="61"/>
      <c r="N87" s="61"/>
      <c r="O87" s="61"/>
      <c r="P87" s="61"/>
      <c r="Q87" s="61"/>
      <c r="R87" s="61"/>
      <c r="S87" s="61"/>
      <c r="T87" s="61"/>
      <c r="U87" s="2"/>
    </row>
    <row r="88" ht="15.75" hidden="1" customHeight="1">
      <c r="A88" s="42"/>
      <c r="B88" s="60"/>
      <c r="C88" s="60"/>
      <c r="D88" s="60"/>
      <c r="E88" s="60"/>
      <c r="F88" s="60"/>
      <c r="G88" s="61"/>
      <c r="H88" s="60"/>
      <c r="I88" s="60"/>
      <c r="J88" s="60"/>
      <c r="K88" s="61"/>
      <c r="L88" s="61"/>
      <c r="M88" s="61"/>
      <c r="N88" s="61"/>
      <c r="O88" s="61"/>
      <c r="P88" s="61"/>
      <c r="Q88" s="61"/>
      <c r="R88" s="61"/>
      <c r="S88" s="61"/>
      <c r="T88" s="61"/>
      <c r="U88" s="2"/>
    </row>
    <row r="89" ht="15.75" hidden="1" customHeight="1">
      <c r="A89" s="42"/>
      <c r="B89" s="60"/>
      <c r="C89" s="60"/>
      <c r="D89" s="60"/>
      <c r="E89" s="60"/>
      <c r="F89" s="60"/>
      <c r="G89" s="61"/>
      <c r="H89" s="60"/>
      <c r="I89" s="60"/>
      <c r="J89" s="60"/>
      <c r="K89" s="61"/>
      <c r="L89" s="61"/>
      <c r="M89" s="61"/>
      <c r="N89" s="61"/>
      <c r="O89" s="61"/>
      <c r="P89" s="61"/>
      <c r="Q89" s="61"/>
      <c r="R89" s="61"/>
      <c r="S89" s="61"/>
      <c r="T89" s="61"/>
      <c r="U89" s="2"/>
    </row>
    <row r="90" ht="15.75" hidden="1" customHeight="1">
      <c r="A90" s="42"/>
      <c r="B90" s="60"/>
      <c r="C90" s="60"/>
      <c r="D90" s="60"/>
      <c r="E90" s="60"/>
      <c r="F90" s="60"/>
      <c r="G90" s="61"/>
      <c r="H90" s="60"/>
      <c r="I90" s="60"/>
      <c r="J90" s="60"/>
      <c r="K90" s="61"/>
      <c r="L90" s="61"/>
      <c r="M90" s="61"/>
      <c r="N90" s="61"/>
      <c r="O90" s="61"/>
      <c r="P90" s="61"/>
      <c r="Q90" s="61"/>
      <c r="R90" s="61"/>
      <c r="S90" s="61"/>
      <c r="T90" s="61"/>
      <c r="U90" s="2"/>
    </row>
    <row r="91" ht="15.75" hidden="1" customHeight="1">
      <c r="A91" s="42"/>
      <c r="B91" s="60"/>
      <c r="C91" s="60"/>
      <c r="D91" s="60"/>
      <c r="E91" s="60"/>
      <c r="F91" s="60"/>
      <c r="G91" s="61"/>
      <c r="H91" s="60"/>
      <c r="I91" s="60"/>
      <c r="J91" s="60"/>
      <c r="K91" s="61"/>
      <c r="L91" s="61"/>
      <c r="M91" s="61"/>
      <c r="N91" s="61"/>
      <c r="O91" s="61"/>
      <c r="P91" s="61"/>
      <c r="Q91" s="61"/>
      <c r="R91" s="61"/>
      <c r="S91" s="61"/>
      <c r="T91" s="61"/>
      <c r="U91" s="2"/>
    </row>
    <row r="92" ht="15.75" hidden="1" customHeight="1">
      <c r="A92" s="42"/>
      <c r="B92" s="60"/>
      <c r="C92" s="60"/>
      <c r="D92" s="60"/>
      <c r="E92" s="60"/>
      <c r="F92" s="60"/>
      <c r="G92" s="61"/>
      <c r="H92" s="60"/>
      <c r="I92" s="60"/>
      <c r="J92" s="60"/>
      <c r="K92" s="61"/>
      <c r="L92" s="61"/>
      <c r="M92" s="61"/>
      <c r="N92" s="61"/>
      <c r="O92" s="61"/>
      <c r="P92" s="61"/>
      <c r="Q92" s="61"/>
      <c r="R92" s="61"/>
      <c r="S92" s="61"/>
      <c r="T92" s="61"/>
      <c r="U92" s="2"/>
    </row>
    <row r="93" ht="15.75" hidden="1" customHeight="1">
      <c r="A93" s="42"/>
      <c r="B93" s="60"/>
      <c r="C93" s="60"/>
      <c r="D93" s="60"/>
      <c r="E93" s="60"/>
      <c r="F93" s="60"/>
      <c r="G93" s="61"/>
      <c r="H93" s="60"/>
      <c r="I93" s="60"/>
      <c r="J93" s="60"/>
      <c r="K93" s="61"/>
      <c r="L93" s="61"/>
      <c r="M93" s="61"/>
      <c r="N93" s="61"/>
      <c r="O93" s="61"/>
      <c r="P93" s="61"/>
      <c r="Q93" s="61"/>
      <c r="R93" s="61"/>
      <c r="S93" s="61"/>
      <c r="T93" s="61"/>
      <c r="U93" s="2"/>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7">
    <mergeCell ref="N24:N25"/>
    <mergeCell ref="N13:N14"/>
    <mergeCell ref="S9:T9"/>
    <mergeCell ref="S12:T19"/>
    <mergeCell ref="L13:L14"/>
    <mergeCell ref="M13:M14"/>
    <mergeCell ref="M24:M25"/>
    <mergeCell ref="Q24:Q25"/>
    <mergeCell ref="L18:Q19"/>
    <mergeCell ref="L17:Q17"/>
    <mergeCell ref="H10:J10"/>
    <mergeCell ref="H9:J9"/>
    <mergeCell ref="L22:Q22"/>
    <mergeCell ref="H22:J22"/>
    <mergeCell ref="L9:Q9"/>
    <mergeCell ref="L12:Q12"/>
    <mergeCell ref="Q13:Q14"/>
    <mergeCell ref="L23:Q23"/>
    <mergeCell ref="H23:J23"/>
    <mergeCell ref="H25:I25"/>
    <mergeCell ref="B24:B26"/>
    <mergeCell ref="C24:C26"/>
    <mergeCell ref="B60:E60"/>
    <mergeCell ref="H24:I24"/>
    <mergeCell ref="B34:T34"/>
    <mergeCell ref="B39:T39"/>
    <mergeCell ref="B40:T40"/>
    <mergeCell ref="L28:Q28"/>
    <mergeCell ref="L29:Q31"/>
    <mergeCell ref="B33:T33"/>
    <mergeCell ref="L32:P32"/>
    <mergeCell ref="P24:P25"/>
    <mergeCell ref="L24:L25"/>
    <mergeCell ref="O24:O25"/>
    <mergeCell ref="L11:Q11"/>
    <mergeCell ref="S11:T11"/>
    <mergeCell ref="D6:T6"/>
    <mergeCell ref="B5:T5"/>
    <mergeCell ref="D4:T4"/>
    <mergeCell ref="B3:T3"/>
    <mergeCell ref="E9:F9"/>
    <mergeCell ref="H11:J11"/>
    <mergeCell ref="H14:I14"/>
    <mergeCell ref="H13:I13"/>
    <mergeCell ref="H12:J12"/>
    <mergeCell ref="O13:O14"/>
    <mergeCell ref="P13:P14"/>
    <mergeCell ref="E22:F22"/>
    <mergeCell ref="B22:C22"/>
    <mergeCell ref="E23:F23"/>
    <mergeCell ref="B9:C9"/>
    <mergeCell ref="B12:C12"/>
    <mergeCell ref="B11:C11"/>
    <mergeCell ref="E11:F11"/>
    <mergeCell ref="E10:F10"/>
    <mergeCell ref="E12:F19"/>
    <mergeCell ref="B6:C6"/>
  </mergeCells>
  <printOptions gridLines="1" horizontalCentered="1"/>
  <pageMargins bottom="0.75" footer="0.0" header="0.0" left="0.7" right="0.7" top="0.75"/>
  <pageSetup fitToHeight="0" paperSize="5" cellComments="atEnd" orientation="landscape" pageOrder="overThenDown"/>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F68EA"/>
    <outlinePr summaryBelow="0" summaryRight="0"/>
    <pageSetUpPr/>
  </sheetPr>
  <sheetViews>
    <sheetView showGridLines="0" workbookViewId="0">
      <pane ySplit="9.0" topLeftCell="A10" activePane="bottomLeft" state="frozen"/>
      <selection activeCell="B11" sqref="B11" pane="bottomLeft"/>
    </sheetView>
  </sheetViews>
  <sheetFormatPr customHeight="1" defaultColWidth="14.43" defaultRowHeight="15.0"/>
  <cols>
    <col customWidth="1" min="1" max="1" width="1.14"/>
    <col customWidth="1" min="2" max="2" width="19.71"/>
    <col customWidth="1" min="3" max="3" width="20.43"/>
    <col customWidth="1" min="4" max="4" width="2.0"/>
    <col customWidth="1" min="5" max="5" width="21.57"/>
    <col customWidth="1" min="6" max="6" width="25.71"/>
    <col customWidth="1" min="7" max="7" width="2.14"/>
    <col customWidth="1" min="8" max="8" width="16.29"/>
    <col customWidth="1" min="9" max="10" width="17.57"/>
    <col customWidth="1" min="11" max="11" width="1.57"/>
    <col customWidth="1" min="12" max="12" width="19.0"/>
    <col customWidth="1" min="13" max="13" width="8.29"/>
    <col customWidth="1" min="14" max="14" width="9.14"/>
    <col customWidth="1" min="15" max="15" width="7.71"/>
    <col customWidth="1" min="16" max="16" width="8.43"/>
    <col customWidth="1" min="17" max="17" width="8.57"/>
    <col customWidth="1" min="18" max="18" width="1.29"/>
    <col customWidth="1" min="19" max="19" width="13.43"/>
    <col customWidth="1" min="20" max="20" width="11.0"/>
    <col customWidth="1" min="21" max="21" width="3.71"/>
  </cols>
  <sheetData>
    <row r="1" ht="1.5" customHeight="1">
      <c r="A1" s="2"/>
      <c r="B1" s="3"/>
      <c r="C1" s="3"/>
      <c r="D1" s="3"/>
      <c r="E1" s="3"/>
      <c r="F1" s="3"/>
      <c r="G1" s="2"/>
      <c r="H1" s="3"/>
      <c r="I1" s="3"/>
      <c r="J1" s="3"/>
      <c r="K1" s="2"/>
      <c r="L1" s="2"/>
      <c r="M1" s="2"/>
      <c r="N1" s="2"/>
      <c r="O1" s="2"/>
      <c r="P1" s="2"/>
      <c r="Q1" s="2"/>
      <c r="R1" s="2"/>
      <c r="S1" s="2"/>
      <c r="T1" s="2"/>
      <c r="U1" s="2"/>
    </row>
    <row r="2" ht="24.75" customHeight="1">
      <c r="A2" s="15"/>
      <c r="B2" s="17" t="s">
        <v>343</v>
      </c>
      <c r="C2" s="19"/>
      <c r="D2" s="19"/>
      <c r="E2" s="19"/>
      <c r="F2" s="19"/>
      <c r="G2" s="19"/>
      <c r="H2" s="19"/>
      <c r="I2" s="19"/>
      <c r="J2" s="19"/>
      <c r="K2" s="19"/>
      <c r="L2" s="19"/>
      <c r="M2" s="19"/>
      <c r="N2" s="19"/>
      <c r="O2" s="19"/>
      <c r="P2" s="19"/>
      <c r="Q2" s="19"/>
      <c r="R2" s="19"/>
      <c r="S2" s="19"/>
      <c r="T2" s="19"/>
      <c r="U2" s="2"/>
    </row>
    <row r="3" ht="15.75" customHeight="1">
      <c r="A3" s="30"/>
      <c r="B3" s="33" t="s">
        <v>37</v>
      </c>
      <c r="C3" s="7"/>
      <c r="D3" s="7"/>
      <c r="E3" s="7"/>
      <c r="F3" s="7"/>
      <c r="G3" s="7"/>
      <c r="H3" s="7"/>
      <c r="I3" s="7"/>
      <c r="J3" s="7"/>
      <c r="K3" s="7"/>
      <c r="L3" s="7"/>
      <c r="M3" s="7"/>
      <c r="N3" s="7"/>
      <c r="O3" s="7"/>
      <c r="P3" s="7"/>
      <c r="Q3" s="7"/>
      <c r="R3" s="7"/>
      <c r="S3" s="7"/>
      <c r="T3" s="9"/>
      <c r="U3" s="279"/>
    </row>
    <row r="4" ht="15.75" customHeight="1">
      <c r="A4" s="30"/>
      <c r="B4" s="37"/>
      <c r="C4" s="38" t="s">
        <v>41</v>
      </c>
      <c r="D4" s="280" t="s">
        <v>109</v>
      </c>
      <c r="U4" s="147"/>
    </row>
    <row r="5" ht="1.5" customHeight="1">
      <c r="A5" s="30"/>
      <c r="B5" s="33" t="s">
        <v>344</v>
      </c>
      <c r="C5" s="7"/>
      <c r="D5" s="7"/>
      <c r="E5" s="7"/>
      <c r="F5" s="7"/>
      <c r="G5" s="7"/>
      <c r="H5" s="7"/>
      <c r="I5" s="7"/>
      <c r="J5" s="7"/>
      <c r="K5" s="7"/>
      <c r="L5" s="7"/>
      <c r="M5" s="7"/>
      <c r="N5" s="7"/>
      <c r="O5" s="7"/>
      <c r="P5" s="7"/>
      <c r="Q5" s="7"/>
      <c r="R5" s="7"/>
      <c r="S5" s="7"/>
      <c r="T5" s="9"/>
      <c r="U5" s="281"/>
    </row>
    <row r="6" ht="16.5" customHeight="1">
      <c r="A6" s="42"/>
      <c r="B6" s="282" t="s">
        <v>345</v>
      </c>
      <c r="C6" s="19"/>
      <c r="D6" s="39"/>
      <c r="E6" s="283" t="s">
        <v>346</v>
      </c>
      <c r="F6" s="284"/>
      <c r="G6" s="284"/>
      <c r="H6" s="284"/>
      <c r="I6" s="284"/>
      <c r="J6" s="284"/>
      <c r="K6" s="284"/>
      <c r="L6" s="284"/>
      <c r="M6" s="284"/>
      <c r="N6" s="284"/>
      <c r="O6" s="284"/>
      <c r="P6" s="284"/>
      <c r="Q6" s="284"/>
      <c r="R6" s="284"/>
      <c r="S6" s="284"/>
      <c r="T6" s="284"/>
      <c r="U6" s="285"/>
    </row>
    <row r="7" ht="6.75" customHeight="1">
      <c r="A7" s="42"/>
      <c r="B7" s="239"/>
      <c r="C7" s="239"/>
      <c r="D7" s="286"/>
      <c r="E7" s="239"/>
      <c r="F7" s="239"/>
      <c r="G7" s="287"/>
      <c r="H7" s="239"/>
      <c r="I7" s="239"/>
      <c r="J7" s="239"/>
      <c r="K7" s="240"/>
      <c r="L7" s="240"/>
      <c r="M7" s="240"/>
      <c r="N7" s="240"/>
      <c r="O7" s="240"/>
      <c r="P7" s="240"/>
      <c r="Q7" s="240"/>
      <c r="R7" s="240"/>
      <c r="S7" s="240"/>
      <c r="T7" s="240"/>
      <c r="U7" s="2"/>
    </row>
    <row r="8" ht="6.75" customHeight="1">
      <c r="A8" s="42"/>
      <c r="B8" s="60"/>
      <c r="C8" s="60"/>
      <c r="D8" s="288"/>
      <c r="E8" s="289"/>
      <c r="F8" s="289"/>
      <c r="G8" s="290"/>
      <c r="H8" s="289"/>
      <c r="I8" s="289"/>
      <c r="J8" s="289"/>
      <c r="K8" s="61"/>
      <c r="L8" s="61"/>
      <c r="M8" s="61"/>
      <c r="N8" s="61"/>
      <c r="O8" s="61"/>
      <c r="P8" s="61"/>
      <c r="Q8" s="61"/>
      <c r="R8" s="61"/>
      <c r="S8" s="61"/>
      <c r="T8" s="61"/>
      <c r="U8" s="2"/>
    </row>
    <row r="9" ht="21.75" customHeight="1">
      <c r="A9" s="30"/>
      <c r="B9" s="128" t="s">
        <v>50</v>
      </c>
      <c r="C9" s="102"/>
      <c r="D9" s="291"/>
      <c r="E9" s="132" t="s">
        <v>75</v>
      </c>
      <c r="F9" s="102"/>
      <c r="G9" s="78"/>
      <c r="H9" s="134" t="s">
        <v>79</v>
      </c>
      <c r="I9" s="93"/>
      <c r="J9" s="102"/>
      <c r="K9" s="82"/>
      <c r="L9" s="138" t="s">
        <v>80</v>
      </c>
      <c r="M9" s="93"/>
      <c r="N9" s="93"/>
      <c r="O9" s="93"/>
      <c r="P9" s="93"/>
      <c r="Q9" s="102"/>
      <c r="R9" s="86"/>
      <c r="S9" s="140" t="s">
        <v>81</v>
      </c>
      <c r="T9" s="102"/>
      <c r="U9" s="35"/>
    </row>
    <row r="10" ht="3.75" customHeight="1">
      <c r="A10" s="42"/>
      <c r="B10" s="89"/>
      <c r="C10" s="89"/>
      <c r="D10" s="60"/>
      <c r="E10" s="89"/>
      <c r="F10" s="93"/>
      <c r="G10" s="61"/>
      <c r="H10" s="95"/>
      <c r="I10" s="93"/>
      <c r="J10" s="93"/>
      <c r="K10" s="61"/>
      <c r="L10" s="292"/>
      <c r="M10" s="292"/>
      <c r="N10" s="292"/>
      <c r="O10" s="61"/>
      <c r="P10" s="61"/>
      <c r="Q10" s="61"/>
      <c r="R10" s="61"/>
      <c r="S10" s="98"/>
      <c r="T10" s="98"/>
      <c r="U10" s="2"/>
    </row>
    <row r="11" ht="1.5" customHeight="1">
      <c r="A11" s="30"/>
      <c r="B11" s="144" t="s">
        <v>87</v>
      </c>
      <c r="C11" s="102"/>
      <c r="D11" s="103"/>
      <c r="E11" s="106" t="s">
        <v>89</v>
      </c>
      <c r="F11" s="102"/>
      <c r="G11" s="108"/>
      <c r="H11" s="110" t="s">
        <v>347</v>
      </c>
      <c r="I11" s="93"/>
      <c r="J11" s="102"/>
      <c r="K11" s="108"/>
      <c r="L11" s="112" t="s">
        <v>348</v>
      </c>
      <c r="M11" s="93"/>
      <c r="N11" s="93"/>
      <c r="O11" s="93"/>
      <c r="P11" s="93"/>
      <c r="Q11" s="102"/>
      <c r="R11" s="108"/>
      <c r="S11" s="122" t="s">
        <v>108</v>
      </c>
      <c r="T11" s="102"/>
      <c r="U11" s="35"/>
    </row>
    <row r="12" ht="40.5" customHeight="1">
      <c r="A12" s="30"/>
      <c r="B12" s="215" t="s">
        <v>349</v>
      </c>
      <c r="C12" s="102"/>
      <c r="D12" s="103"/>
      <c r="E12" s="293" t="s">
        <v>350</v>
      </c>
      <c r="F12" s="9"/>
      <c r="G12" s="108"/>
      <c r="H12" s="127" t="s">
        <v>351</v>
      </c>
      <c r="I12" s="93"/>
      <c r="J12" s="102"/>
      <c r="K12" s="108"/>
      <c r="L12" s="294" t="s">
        <v>352</v>
      </c>
      <c r="R12" s="108"/>
      <c r="S12" s="295" t="s">
        <v>353</v>
      </c>
      <c r="T12" s="9"/>
      <c r="U12" s="35"/>
    </row>
    <row r="13" ht="15.75" customHeight="1">
      <c r="A13" s="30"/>
      <c r="B13" s="172" t="s">
        <v>222</v>
      </c>
      <c r="C13" s="172" t="s">
        <v>223</v>
      </c>
      <c r="D13" s="103"/>
      <c r="E13" s="146"/>
      <c r="F13" s="147"/>
      <c r="G13" s="148"/>
      <c r="H13" s="174" t="s">
        <v>223</v>
      </c>
      <c r="I13" s="102"/>
      <c r="J13" s="175" t="s">
        <v>224</v>
      </c>
      <c r="K13" s="150"/>
      <c r="L13" s="178" t="s">
        <v>226</v>
      </c>
      <c r="M13" s="178" t="s">
        <v>354</v>
      </c>
      <c r="N13" s="178" t="s">
        <v>229</v>
      </c>
      <c r="O13" s="178" t="s">
        <v>355</v>
      </c>
      <c r="P13" s="178" t="s">
        <v>232</v>
      </c>
      <c r="Q13" s="178" t="s">
        <v>233</v>
      </c>
      <c r="R13" s="148"/>
      <c r="S13" s="146"/>
      <c r="T13" s="147"/>
      <c r="U13" s="35"/>
    </row>
    <row r="14" ht="15.75" customHeight="1">
      <c r="A14" s="30"/>
      <c r="B14" s="183" t="s">
        <v>356</v>
      </c>
      <c r="C14" s="185" t="s">
        <v>357</v>
      </c>
      <c r="D14" s="103"/>
      <c r="E14" s="146"/>
      <c r="F14" s="147"/>
      <c r="G14" s="148"/>
      <c r="H14" s="296" t="s">
        <v>357</v>
      </c>
      <c r="I14" s="102"/>
      <c r="J14" s="297" t="s">
        <v>358</v>
      </c>
      <c r="K14" s="150"/>
      <c r="L14" s="194"/>
      <c r="M14" s="194"/>
      <c r="N14" s="194"/>
      <c r="O14" s="194"/>
      <c r="P14" s="194"/>
      <c r="Q14" s="194"/>
      <c r="R14" s="148"/>
      <c r="S14" s="146"/>
      <c r="T14" s="147"/>
      <c r="U14" s="35"/>
    </row>
    <row r="15" ht="15.75" customHeight="1">
      <c r="A15" s="30"/>
      <c r="B15" s="183"/>
      <c r="C15" s="185"/>
      <c r="D15" s="103"/>
      <c r="E15" s="146"/>
      <c r="F15" s="147"/>
      <c r="G15" s="148"/>
      <c r="H15" s="175" t="s">
        <v>244</v>
      </c>
      <c r="I15" s="175" t="s">
        <v>247</v>
      </c>
      <c r="J15" s="198" t="s">
        <v>233</v>
      </c>
      <c r="K15" s="150"/>
      <c r="L15" s="209" t="s">
        <v>359</v>
      </c>
      <c r="M15" s="212">
        <v>0.2</v>
      </c>
      <c r="N15" s="210" t="s">
        <v>360</v>
      </c>
      <c r="O15" s="212">
        <v>0.5</v>
      </c>
      <c r="P15" s="210" t="s">
        <v>361</v>
      </c>
      <c r="Q15" s="210"/>
      <c r="R15" s="148"/>
      <c r="S15" s="146"/>
      <c r="T15" s="147"/>
      <c r="U15" s="35"/>
    </row>
    <row r="16" ht="15.75" customHeight="1">
      <c r="A16" s="30"/>
      <c r="B16" s="172" t="s">
        <v>257</v>
      </c>
      <c r="C16" s="172" t="s">
        <v>223</v>
      </c>
      <c r="D16" s="103"/>
      <c r="E16" s="146"/>
      <c r="F16" s="147"/>
      <c r="G16" s="148"/>
      <c r="H16" s="298" t="s">
        <v>252</v>
      </c>
      <c r="I16" s="299" t="s">
        <v>362</v>
      </c>
      <c r="J16" s="297"/>
      <c r="K16" s="150"/>
      <c r="L16" s="209"/>
      <c r="M16" s="212"/>
      <c r="N16" s="210"/>
      <c r="O16" s="212"/>
      <c r="P16" s="210"/>
      <c r="Q16" s="210"/>
      <c r="R16" s="148"/>
      <c r="S16" s="146"/>
      <c r="T16" s="147"/>
      <c r="U16" s="35"/>
    </row>
    <row r="17" ht="15.75" customHeight="1">
      <c r="A17" s="30"/>
      <c r="B17" s="183"/>
      <c r="C17" s="185" t="s">
        <v>103</v>
      </c>
      <c r="D17" s="103"/>
      <c r="E17" s="146"/>
      <c r="F17" s="147"/>
      <c r="G17" s="148"/>
      <c r="H17" s="298" t="s">
        <v>259</v>
      </c>
      <c r="I17" s="300" t="s">
        <v>363</v>
      </c>
      <c r="J17" s="297"/>
      <c r="K17" s="150"/>
      <c r="L17" s="222" t="s">
        <v>278</v>
      </c>
      <c r="M17" s="93"/>
      <c r="N17" s="93"/>
      <c r="O17" s="93"/>
      <c r="P17" s="93"/>
      <c r="Q17" s="102"/>
      <c r="R17" s="148"/>
      <c r="S17" s="146"/>
      <c r="T17" s="147"/>
      <c r="U17" s="35"/>
    </row>
    <row r="18" ht="15.75" customHeight="1">
      <c r="A18" s="30"/>
      <c r="B18" s="183"/>
      <c r="C18" s="185"/>
      <c r="D18" s="103"/>
      <c r="E18" s="146"/>
      <c r="F18" s="147"/>
      <c r="G18" s="148"/>
      <c r="H18" s="298" t="s">
        <v>268</v>
      </c>
      <c r="I18" s="297" t="s">
        <v>364</v>
      </c>
      <c r="J18" s="297" t="s">
        <v>103</v>
      </c>
      <c r="K18" s="150"/>
      <c r="L18" s="230"/>
      <c r="M18" s="7"/>
      <c r="N18" s="7"/>
      <c r="O18" s="7"/>
      <c r="P18" s="7"/>
      <c r="Q18" s="9"/>
      <c r="R18" s="148"/>
      <c r="S18" s="146"/>
      <c r="T18" s="147"/>
      <c r="U18" s="35"/>
    </row>
    <row r="19" ht="41.25" customHeight="1">
      <c r="A19" s="30"/>
      <c r="B19" s="250" t="s">
        <v>304</v>
      </c>
      <c r="C19" s="250" t="s">
        <v>223</v>
      </c>
      <c r="D19" s="103"/>
      <c r="E19" s="155"/>
      <c r="F19" s="21"/>
      <c r="G19" s="148"/>
      <c r="H19" s="298" t="s">
        <v>276</v>
      </c>
      <c r="I19" s="297" t="s">
        <v>365</v>
      </c>
      <c r="J19" s="297"/>
      <c r="K19" s="150"/>
      <c r="L19" s="155"/>
      <c r="M19" s="19"/>
      <c r="N19" s="19"/>
      <c r="O19" s="19"/>
      <c r="P19" s="19"/>
      <c r="Q19" s="21"/>
      <c r="R19" s="148"/>
      <c r="S19" s="155"/>
      <c r="T19" s="21"/>
      <c r="U19" s="35"/>
    </row>
    <row r="20" ht="7.5" customHeight="1">
      <c r="A20" s="42"/>
      <c r="B20" s="234"/>
      <c r="C20" s="185"/>
      <c r="D20" s="60"/>
      <c r="E20" s="286"/>
      <c r="F20" s="286"/>
      <c r="G20" s="301"/>
      <c r="H20" s="302"/>
      <c r="I20" s="302"/>
      <c r="J20" s="302"/>
      <c r="K20" s="303"/>
      <c r="L20" s="304"/>
      <c r="M20" s="304"/>
      <c r="N20" s="304"/>
      <c r="O20" s="301"/>
      <c r="P20" s="301"/>
      <c r="Q20" s="301"/>
      <c r="R20" s="301"/>
      <c r="S20" s="305"/>
      <c r="T20" s="305"/>
      <c r="U20" s="306"/>
    </row>
    <row r="21" ht="7.5" customHeight="1">
      <c r="A21" s="42"/>
      <c r="B21" s="234"/>
      <c r="C21" s="185"/>
      <c r="D21" s="60"/>
      <c r="E21" s="307"/>
      <c r="F21" s="307"/>
      <c r="G21" s="301"/>
      <c r="H21" s="308"/>
      <c r="I21" s="308"/>
      <c r="J21" s="308"/>
      <c r="K21" s="167"/>
      <c r="L21" s="167"/>
      <c r="M21" s="167"/>
      <c r="N21" s="167"/>
      <c r="O21" s="61"/>
      <c r="P21" s="61"/>
      <c r="Q21" s="61"/>
      <c r="R21" s="61"/>
      <c r="S21" s="237"/>
      <c r="T21" s="237"/>
      <c r="U21" s="2"/>
    </row>
    <row r="22" ht="7.5" customHeight="1">
      <c r="A22" s="42"/>
      <c r="B22" s="234"/>
      <c r="C22" s="185"/>
      <c r="D22" s="60"/>
      <c r="E22" s="309"/>
      <c r="F22" s="309"/>
      <c r="G22" s="310"/>
      <c r="H22" s="311"/>
      <c r="I22" s="311"/>
      <c r="J22" s="311"/>
      <c r="K22" s="312"/>
      <c r="L22" s="312"/>
      <c r="M22" s="312"/>
      <c r="N22" s="312"/>
      <c r="O22" s="290"/>
      <c r="P22" s="290"/>
      <c r="Q22" s="290"/>
      <c r="R22" s="290"/>
      <c r="S22" s="313"/>
      <c r="T22" s="313"/>
      <c r="U22" s="314"/>
    </row>
    <row r="23" ht="7.5" customHeight="1">
      <c r="A23" s="42"/>
      <c r="B23" s="250" t="s">
        <v>368</v>
      </c>
      <c r="C23" s="250" t="s">
        <v>223</v>
      </c>
      <c r="D23" s="60"/>
      <c r="E23" s="316"/>
      <c r="F23" s="316"/>
      <c r="G23" s="290"/>
      <c r="H23" s="318"/>
      <c r="I23" s="318"/>
      <c r="J23" s="318"/>
      <c r="K23" s="167"/>
      <c r="L23" s="167"/>
      <c r="M23" s="167"/>
      <c r="N23" s="167"/>
      <c r="O23" s="61"/>
      <c r="P23" s="61"/>
      <c r="Q23" s="61"/>
      <c r="R23" s="61"/>
      <c r="S23" s="237"/>
      <c r="T23" s="237"/>
      <c r="U23" s="2"/>
    </row>
    <row r="24" ht="7.5" customHeight="1">
      <c r="A24" s="42"/>
      <c r="B24" s="234"/>
      <c r="C24" s="185"/>
      <c r="D24" s="60"/>
      <c r="E24" s="316"/>
      <c r="F24" s="316"/>
      <c r="G24" s="290"/>
      <c r="H24" s="318"/>
      <c r="I24" s="318"/>
      <c r="J24" s="318"/>
      <c r="K24" s="167"/>
      <c r="L24" s="167"/>
      <c r="M24" s="167"/>
      <c r="N24" s="167"/>
      <c r="O24" s="61"/>
      <c r="P24" s="61"/>
      <c r="Q24" s="61"/>
      <c r="R24" s="61"/>
      <c r="S24" s="237"/>
      <c r="T24" s="237"/>
      <c r="U24" s="2"/>
    </row>
    <row r="25" ht="7.5" customHeight="1">
      <c r="A25" s="321"/>
      <c r="B25" s="324"/>
      <c r="C25" s="325"/>
      <c r="D25" s="327"/>
      <c r="E25" s="328"/>
      <c r="F25" s="328"/>
      <c r="G25" s="331"/>
      <c r="H25" s="332"/>
      <c r="I25" s="332"/>
      <c r="J25" s="332"/>
      <c r="K25" s="334"/>
      <c r="L25" s="334"/>
      <c r="M25" s="334"/>
      <c r="N25" s="334"/>
      <c r="O25" s="338"/>
      <c r="P25" s="338"/>
      <c r="Q25" s="338"/>
      <c r="R25" s="338"/>
      <c r="S25" s="339"/>
      <c r="T25" s="339"/>
      <c r="U25" s="341"/>
    </row>
    <row r="26" ht="37.5" customHeight="1">
      <c r="A26" s="30"/>
      <c r="B26" s="344" t="s">
        <v>297</v>
      </c>
      <c r="C26" s="102"/>
      <c r="D26" s="103"/>
      <c r="E26" s="106" t="s">
        <v>225</v>
      </c>
      <c r="F26" s="102"/>
      <c r="G26" s="108"/>
      <c r="H26" s="110" t="s">
        <v>385</v>
      </c>
      <c r="I26" s="93"/>
      <c r="J26" s="102"/>
      <c r="K26" s="179"/>
      <c r="L26" s="112" t="s">
        <v>348</v>
      </c>
      <c r="M26" s="93"/>
      <c r="N26" s="93"/>
      <c r="O26" s="93"/>
      <c r="P26" s="93"/>
      <c r="Q26" s="102"/>
      <c r="R26" s="42"/>
      <c r="S26" s="181"/>
      <c r="T26" s="181"/>
      <c r="U26" s="2"/>
    </row>
    <row r="27" ht="58.5" customHeight="1">
      <c r="A27" s="30"/>
      <c r="B27" s="182" t="s">
        <v>231</v>
      </c>
      <c r="C27" s="182" t="s">
        <v>234</v>
      </c>
      <c r="D27" s="103"/>
      <c r="E27" s="348" t="s">
        <v>388</v>
      </c>
      <c r="F27" s="9"/>
      <c r="G27" s="108"/>
      <c r="H27" s="186" t="s">
        <v>389</v>
      </c>
      <c r="I27" s="7"/>
      <c r="J27" s="9"/>
      <c r="K27" s="187"/>
      <c r="L27" s="294" t="s">
        <v>352</v>
      </c>
      <c r="R27" s="42"/>
      <c r="S27" s="351"/>
      <c r="T27" s="190"/>
      <c r="U27" s="2"/>
    </row>
    <row r="28" ht="21.75" customHeight="1">
      <c r="A28" s="30"/>
      <c r="B28" s="353" t="s">
        <v>393</v>
      </c>
      <c r="C28" s="355" t="s">
        <v>395</v>
      </c>
      <c r="D28" s="103"/>
      <c r="E28" s="146"/>
      <c r="F28" s="147"/>
      <c r="G28" s="148"/>
      <c r="H28" s="155"/>
      <c r="I28" s="19"/>
      <c r="J28" s="21"/>
      <c r="K28" s="196"/>
      <c r="L28" s="178" t="s">
        <v>226</v>
      </c>
      <c r="M28" s="178" t="s">
        <v>354</v>
      </c>
      <c r="N28" s="178" t="s">
        <v>229</v>
      </c>
      <c r="O28" s="178" t="s">
        <v>355</v>
      </c>
      <c r="P28" s="178" t="s">
        <v>232</v>
      </c>
      <c r="Q28" s="178" t="s">
        <v>233</v>
      </c>
      <c r="R28" s="61"/>
      <c r="S28" s="181"/>
      <c r="T28" s="181"/>
      <c r="U28" s="2"/>
    </row>
    <row r="29" ht="27.0" customHeight="1">
      <c r="A29" s="30"/>
      <c r="B29" s="197"/>
      <c r="D29" s="103"/>
      <c r="E29" s="146"/>
      <c r="F29" s="147"/>
      <c r="G29" s="148"/>
      <c r="H29" s="174" t="s">
        <v>223</v>
      </c>
      <c r="I29" s="102"/>
      <c r="J29" s="175" t="s">
        <v>224</v>
      </c>
      <c r="K29" s="196"/>
      <c r="L29" s="194"/>
      <c r="M29" s="194"/>
      <c r="N29" s="194"/>
      <c r="O29" s="194"/>
      <c r="P29" s="194"/>
      <c r="Q29" s="194"/>
      <c r="R29" s="61"/>
      <c r="S29" s="181"/>
      <c r="T29" s="181"/>
      <c r="U29" s="2"/>
    </row>
    <row r="30" ht="45.0" customHeight="1">
      <c r="A30" s="30"/>
      <c r="B30" s="194"/>
      <c r="D30" s="103"/>
      <c r="E30" s="146"/>
      <c r="F30" s="147"/>
      <c r="G30" s="148"/>
      <c r="H30" s="296" t="s">
        <v>402</v>
      </c>
      <c r="I30" s="102"/>
      <c r="J30" s="297" t="s">
        <v>403</v>
      </c>
      <c r="K30" s="200"/>
      <c r="L30" s="209" t="s">
        <v>359</v>
      </c>
      <c r="M30" s="212">
        <v>0.2</v>
      </c>
      <c r="N30" s="210" t="s">
        <v>360</v>
      </c>
      <c r="O30" s="212">
        <v>0.5</v>
      </c>
      <c r="P30" s="210" t="s">
        <v>361</v>
      </c>
      <c r="Q30" s="210"/>
      <c r="R30" s="61"/>
      <c r="S30" s="181"/>
      <c r="T30" s="181"/>
      <c r="U30" s="2"/>
    </row>
    <row r="31" ht="15.75" customHeight="1">
      <c r="A31" s="30"/>
      <c r="B31" s="366"/>
      <c r="C31" s="353"/>
      <c r="D31" s="204"/>
      <c r="E31" s="146"/>
      <c r="F31" s="147"/>
      <c r="G31" s="61"/>
      <c r="H31" s="175" t="s">
        <v>244</v>
      </c>
      <c r="I31" s="175" t="s">
        <v>247</v>
      </c>
      <c r="J31" s="345" t="s">
        <v>233</v>
      </c>
      <c r="K31" s="61"/>
      <c r="L31" s="209"/>
      <c r="M31" s="212"/>
      <c r="N31" s="210"/>
      <c r="O31" s="212"/>
      <c r="P31" s="210"/>
      <c r="Q31" s="210"/>
      <c r="R31" s="61"/>
      <c r="S31" s="181"/>
      <c r="T31" s="181"/>
      <c r="U31" s="2"/>
    </row>
    <row r="32" ht="29.25" customHeight="1">
      <c r="A32" s="30"/>
      <c r="B32" s="194"/>
      <c r="C32" s="194"/>
      <c r="D32" s="204"/>
      <c r="E32" s="146"/>
      <c r="F32" s="147"/>
      <c r="G32" s="61"/>
      <c r="H32" s="298" t="s">
        <v>252</v>
      </c>
      <c r="I32" s="297" t="s">
        <v>414</v>
      </c>
      <c r="J32" s="297"/>
      <c r="K32" s="61"/>
      <c r="L32" s="222" t="s">
        <v>278</v>
      </c>
      <c r="M32" s="93"/>
      <c r="N32" s="93"/>
      <c r="O32" s="93"/>
      <c r="P32" s="93"/>
      <c r="Q32" s="102"/>
      <c r="R32" s="61"/>
      <c r="S32" s="181"/>
      <c r="T32" s="181"/>
      <c r="U32" s="2"/>
    </row>
    <row r="33" ht="58.5" customHeight="1">
      <c r="A33" s="30"/>
      <c r="B33" s="372"/>
      <c r="C33" s="373"/>
      <c r="D33" s="204"/>
      <c r="E33" s="146"/>
      <c r="F33" s="147"/>
      <c r="G33" s="61"/>
      <c r="H33" s="298" t="s">
        <v>259</v>
      </c>
      <c r="I33" s="297" t="s">
        <v>421</v>
      </c>
      <c r="J33" s="297"/>
      <c r="K33" s="61"/>
      <c r="L33" s="230"/>
      <c r="M33" s="7"/>
      <c r="N33" s="7"/>
      <c r="O33" s="7"/>
      <c r="P33" s="7"/>
      <c r="Q33" s="9"/>
      <c r="R33" s="61"/>
      <c r="S33" s="181"/>
      <c r="T33" s="181"/>
      <c r="U33" s="2"/>
    </row>
    <row r="34" ht="30.75" customHeight="1">
      <c r="A34" s="42"/>
      <c r="B34" s="376"/>
      <c r="C34" s="377"/>
      <c r="D34" s="60"/>
      <c r="E34" s="146"/>
      <c r="F34" s="147"/>
      <c r="G34" s="61"/>
      <c r="H34" s="298" t="s">
        <v>268</v>
      </c>
      <c r="I34" s="297" t="s">
        <v>429</v>
      </c>
      <c r="J34" s="297"/>
      <c r="K34" s="61"/>
      <c r="L34" s="155"/>
      <c r="M34" s="19"/>
      <c r="N34" s="19"/>
      <c r="O34" s="19"/>
      <c r="P34" s="19"/>
      <c r="Q34" s="21"/>
      <c r="R34" s="61"/>
      <c r="S34" s="181"/>
      <c r="T34" s="181"/>
      <c r="U34" s="2"/>
    </row>
    <row r="35" ht="66.0" customHeight="1">
      <c r="A35" s="42"/>
      <c r="D35" s="60"/>
      <c r="E35" s="155"/>
      <c r="F35" s="21"/>
      <c r="G35" s="61"/>
      <c r="H35" s="298" t="s">
        <v>276</v>
      </c>
      <c r="I35" s="297"/>
      <c r="J35" s="297"/>
      <c r="K35" s="61"/>
      <c r="L35" s="167"/>
      <c r="M35" s="167"/>
      <c r="N35" s="167"/>
      <c r="O35" s="61"/>
      <c r="P35" s="61"/>
      <c r="Q35" s="61"/>
      <c r="R35" s="61"/>
      <c r="S35" s="181"/>
      <c r="T35" s="181"/>
      <c r="U35" s="2"/>
    </row>
    <row r="36" ht="9.0" customHeight="1">
      <c r="A36" s="42"/>
      <c r="D36" s="60"/>
      <c r="E36" s="380"/>
      <c r="F36" s="380"/>
      <c r="G36" s="61"/>
      <c r="H36" s="382"/>
      <c r="I36" s="382"/>
      <c r="J36" s="382"/>
      <c r="K36" s="61"/>
      <c r="L36" s="167"/>
      <c r="M36" s="167"/>
      <c r="N36" s="167"/>
      <c r="O36" s="61"/>
      <c r="P36" s="61"/>
      <c r="Q36" s="61"/>
      <c r="R36" s="61"/>
      <c r="S36" s="181"/>
      <c r="T36" s="181"/>
      <c r="U36" s="2"/>
    </row>
    <row r="37" ht="37.5" hidden="1" customHeight="1">
      <c r="A37" s="42"/>
      <c r="B37" s="384"/>
      <c r="C37" s="386"/>
      <c r="D37" s="60"/>
      <c r="E37" s="377"/>
      <c r="F37" s="384"/>
      <c r="G37" s="61"/>
      <c r="H37" s="388" t="s">
        <v>447</v>
      </c>
      <c r="K37" s="61"/>
      <c r="L37" s="167"/>
      <c r="M37" s="167"/>
      <c r="N37" s="167"/>
      <c r="O37" s="61"/>
      <c r="P37" s="61"/>
      <c r="Q37" s="61"/>
      <c r="R37" s="61"/>
      <c r="S37" s="181"/>
      <c r="T37" s="181"/>
      <c r="U37" s="2"/>
    </row>
    <row r="38" ht="8.25" customHeight="1">
      <c r="A38" s="42"/>
      <c r="B38" s="226"/>
      <c r="C38" s="226"/>
      <c r="D38" s="226"/>
      <c r="E38" s="226"/>
      <c r="F38" s="226"/>
      <c r="G38" s="228"/>
      <c r="H38" s="226"/>
      <c r="I38" s="226"/>
      <c r="J38" s="226"/>
      <c r="K38" s="228"/>
      <c r="L38" s="390"/>
      <c r="M38" s="19"/>
      <c r="N38" s="19"/>
      <c r="O38" s="228"/>
      <c r="P38" s="228"/>
      <c r="Q38" s="228"/>
      <c r="R38" s="228"/>
      <c r="S38" s="228"/>
      <c r="T38" s="228"/>
      <c r="U38" s="2"/>
    </row>
    <row r="39" ht="15.75" customHeight="1">
      <c r="A39" s="30"/>
      <c r="B39" s="233" t="s">
        <v>283</v>
      </c>
      <c r="C39" s="7"/>
      <c r="D39" s="7"/>
      <c r="E39" s="7"/>
      <c r="F39" s="7"/>
      <c r="G39" s="7"/>
      <c r="H39" s="7"/>
      <c r="I39" s="7"/>
      <c r="J39" s="7"/>
      <c r="K39" s="7"/>
      <c r="L39" s="7"/>
      <c r="M39" s="7"/>
      <c r="N39" s="7"/>
      <c r="O39" s="7"/>
      <c r="P39" s="7"/>
      <c r="Q39" s="7"/>
      <c r="R39" s="7"/>
      <c r="S39" s="7"/>
      <c r="T39" s="9"/>
      <c r="U39" s="35"/>
    </row>
    <row r="40" ht="15.75" customHeight="1">
      <c r="A40" s="30"/>
      <c r="B40" s="236" t="s">
        <v>341</v>
      </c>
      <c r="C40" s="93"/>
      <c r="D40" s="93"/>
      <c r="E40" s="93"/>
      <c r="F40" s="93"/>
      <c r="G40" s="93"/>
      <c r="H40" s="93"/>
      <c r="I40" s="93"/>
      <c r="J40" s="93"/>
      <c r="K40" s="93"/>
      <c r="L40" s="93"/>
      <c r="M40" s="93"/>
      <c r="N40" s="93"/>
      <c r="O40" s="93"/>
      <c r="P40" s="93"/>
      <c r="Q40" s="93"/>
      <c r="R40" s="93"/>
      <c r="S40" s="93"/>
      <c r="T40" s="102"/>
      <c r="U40" s="35"/>
    </row>
    <row r="41" ht="15.75" customHeight="1">
      <c r="A41" s="42"/>
      <c r="B41" s="239"/>
      <c r="C41" s="239"/>
      <c r="D41" s="239"/>
      <c r="E41" s="239"/>
      <c r="F41" s="239"/>
      <c r="G41" s="240"/>
      <c r="H41" s="242"/>
      <c r="I41" s="242"/>
      <c r="J41" s="242"/>
      <c r="K41" s="240"/>
      <c r="L41" s="243"/>
      <c r="M41" s="244"/>
      <c r="N41" s="244"/>
      <c r="O41" s="245"/>
      <c r="P41" s="245"/>
      <c r="Q41" s="245"/>
      <c r="R41" s="245"/>
      <c r="S41" s="245"/>
      <c r="T41" s="245"/>
      <c r="U41" s="2"/>
    </row>
    <row r="42" ht="15.75" hidden="1" customHeight="1">
      <c r="A42" s="42"/>
      <c r="B42" s="3"/>
      <c r="C42" s="3"/>
      <c r="D42" s="3"/>
      <c r="E42" s="247"/>
      <c r="F42" s="247"/>
      <c r="G42" s="47"/>
      <c r="H42" s="248"/>
      <c r="I42" s="248"/>
      <c r="J42" s="248"/>
      <c r="K42" s="47"/>
      <c r="L42" s="2"/>
      <c r="M42" s="2"/>
      <c r="N42" s="2"/>
      <c r="O42" s="2"/>
      <c r="P42" s="2"/>
      <c r="Q42" s="2"/>
      <c r="R42" s="2"/>
      <c r="S42" s="2"/>
      <c r="T42" s="2"/>
      <c r="U42" s="2"/>
    </row>
    <row r="43" ht="15.75" hidden="1" customHeight="1">
      <c r="A43" s="42"/>
      <c r="B43" s="3"/>
      <c r="C43" s="3"/>
      <c r="D43" s="3"/>
      <c r="E43" s="3"/>
      <c r="F43" s="3"/>
      <c r="G43" s="47"/>
      <c r="H43" s="3"/>
      <c r="I43" s="3"/>
      <c r="J43" s="3"/>
      <c r="K43" s="47"/>
      <c r="L43" s="2"/>
      <c r="M43" s="2"/>
      <c r="N43" s="2"/>
      <c r="O43" s="2"/>
      <c r="P43" s="2"/>
      <c r="Q43" s="2"/>
      <c r="R43" s="2"/>
      <c r="S43" s="2"/>
      <c r="T43" s="2"/>
      <c r="U43" s="2"/>
    </row>
    <row r="44" ht="15.75" hidden="1" customHeight="1">
      <c r="A44" s="42"/>
      <c r="B44" s="3"/>
      <c r="C44" s="3"/>
      <c r="D44" s="3"/>
      <c r="E44" s="3"/>
      <c r="F44" s="3"/>
      <c r="G44" s="2"/>
      <c r="H44" s="3"/>
      <c r="I44" s="3"/>
      <c r="J44" s="3"/>
      <c r="K44" s="2"/>
      <c r="L44" s="2"/>
      <c r="M44" s="2"/>
      <c r="N44" s="2"/>
      <c r="O44" s="2"/>
      <c r="P44" s="2"/>
      <c r="Q44" s="2"/>
      <c r="R44" s="2"/>
      <c r="S44" s="2"/>
      <c r="T44" s="2"/>
      <c r="U44" s="2"/>
    </row>
    <row r="45" ht="15.75" hidden="1" customHeight="1">
      <c r="A45" s="42"/>
      <c r="B45" s="27"/>
      <c r="U45" s="2"/>
    </row>
    <row r="46" ht="15.0" hidden="1" customHeight="1">
      <c r="A46" s="42"/>
      <c r="B46" s="251"/>
      <c r="U46" s="2"/>
    </row>
    <row r="47" ht="15.75" hidden="1" customHeight="1">
      <c r="A47" s="42"/>
      <c r="B47" s="60"/>
      <c r="C47" s="60"/>
      <c r="D47" s="60"/>
      <c r="E47" s="3"/>
      <c r="F47" s="3"/>
      <c r="G47" s="61"/>
      <c r="H47" s="235"/>
      <c r="I47" s="235"/>
      <c r="J47" s="235"/>
      <c r="K47" s="61"/>
      <c r="L47" s="2"/>
      <c r="M47" s="2"/>
      <c r="N47" s="2"/>
      <c r="O47" s="61"/>
      <c r="P47" s="61"/>
      <c r="Q47" s="61"/>
      <c r="R47" s="61"/>
      <c r="S47" s="252"/>
      <c r="T47" s="252"/>
      <c r="U47" s="2"/>
    </row>
    <row r="48" ht="15.75" hidden="1" customHeight="1">
      <c r="A48" s="42"/>
      <c r="B48" s="60"/>
      <c r="C48" s="60"/>
      <c r="D48" s="60"/>
      <c r="E48" s="254"/>
      <c r="F48" s="254"/>
      <c r="G48" s="61"/>
      <c r="H48" s="235"/>
      <c r="I48" s="235"/>
      <c r="J48" s="235"/>
      <c r="K48" s="61"/>
      <c r="L48" s="2"/>
      <c r="M48" s="2"/>
      <c r="N48" s="2"/>
      <c r="O48" s="61"/>
      <c r="P48" s="61"/>
      <c r="Q48" s="61"/>
      <c r="R48" s="61"/>
      <c r="S48" s="255"/>
      <c r="T48" s="255"/>
      <c r="U48" s="2"/>
    </row>
    <row r="49" ht="15.75" hidden="1" customHeight="1">
      <c r="A49" s="42"/>
      <c r="B49" s="60"/>
      <c r="C49" s="60"/>
      <c r="D49" s="60"/>
      <c r="E49" s="254"/>
      <c r="F49" s="254"/>
      <c r="G49" s="61"/>
      <c r="H49" s="235"/>
      <c r="I49" s="235"/>
      <c r="J49" s="235"/>
      <c r="K49" s="61"/>
      <c r="L49" s="2"/>
      <c r="M49" s="2"/>
      <c r="N49" s="2"/>
      <c r="O49" s="61"/>
      <c r="P49" s="61"/>
      <c r="Q49" s="61"/>
      <c r="R49" s="61"/>
      <c r="S49" s="255"/>
      <c r="T49" s="255"/>
      <c r="U49" s="2"/>
    </row>
    <row r="50" ht="15.75" hidden="1" customHeight="1">
      <c r="A50" s="42"/>
      <c r="B50" s="60"/>
      <c r="C50" s="60"/>
      <c r="D50" s="60"/>
      <c r="E50" s="60"/>
      <c r="F50" s="60"/>
      <c r="G50" s="61"/>
      <c r="H50" s="60"/>
      <c r="I50" s="60"/>
      <c r="J50" s="60"/>
      <c r="K50" s="61"/>
      <c r="L50" s="2"/>
      <c r="M50" s="2"/>
      <c r="N50" s="2"/>
      <c r="O50" s="61"/>
      <c r="P50" s="61"/>
      <c r="Q50" s="61"/>
      <c r="R50" s="61"/>
      <c r="S50" s="255"/>
      <c r="T50" s="255"/>
      <c r="U50" s="2"/>
    </row>
    <row r="51" ht="15.75" hidden="1" customHeight="1">
      <c r="A51" s="42"/>
      <c r="B51" s="60"/>
      <c r="C51" s="60"/>
      <c r="D51" s="258"/>
      <c r="E51" s="258"/>
      <c r="F51" s="258"/>
      <c r="G51" s="61"/>
      <c r="H51" s="60"/>
      <c r="I51" s="60"/>
      <c r="J51" s="60"/>
      <c r="K51" s="2"/>
      <c r="L51" s="2"/>
      <c r="M51" s="2"/>
      <c r="N51" s="2"/>
      <c r="O51" s="61"/>
      <c r="P51" s="61"/>
      <c r="Q51" s="61"/>
      <c r="R51" s="61"/>
      <c r="S51" s="61"/>
      <c r="T51" s="61"/>
      <c r="U51" s="2"/>
    </row>
    <row r="52" ht="15.75" hidden="1" customHeight="1">
      <c r="A52" s="42"/>
      <c r="B52" s="60"/>
      <c r="C52" s="60"/>
      <c r="D52" s="60"/>
      <c r="E52" s="60"/>
      <c r="F52" s="60"/>
      <c r="G52" s="61"/>
      <c r="H52" s="60"/>
      <c r="I52" s="60"/>
      <c r="J52" s="60"/>
      <c r="K52" s="61"/>
      <c r="L52" s="2"/>
      <c r="M52" s="2"/>
      <c r="N52" s="2"/>
      <c r="O52" s="61"/>
      <c r="P52" s="61"/>
      <c r="Q52" s="61"/>
      <c r="R52" s="61"/>
      <c r="S52" s="61"/>
      <c r="T52" s="61"/>
      <c r="U52" s="2"/>
    </row>
    <row r="53" ht="15.75" hidden="1" customHeight="1">
      <c r="A53" s="42"/>
      <c r="B53" s="60"/>
      <c r="C53" s="60"/>
      <c r="D53" s="259"/>
      <c r="E53" s="60"/>
      <c r="F53" s="60"/>
      <c r="G53" s="61"/>
      <c r="H53" s="60"/>
      <c r="I53" s="60"/>
      <c r="J53" s="60"/>
      <c r="K53" s="61"/>
      <c r="L53" s="2"/>
      <c r="M53" s="2"/>
      <c r="N53" s="2"/>
      <c r="O53" s="61"/>
      <c r="P53" s="61"/>
      <c r="Q53" s="61"/>
      <c r="R53" s="61"/>
      <c r="S53" s="61"/>
      <c r="T53" s="61"/>
      <c r="U53" s="2"/>
    </row>
    <row r="54" ht="15.75" hidden="1" customHeight="1">
      <c r="A54" s="42"/>
      <c r="B54" s="60"/>
      <c r="C54" s="60"/>
      <c r="D54" s="259"/>
      <c r="E54" s="60"/>
      <c r="F54" s="60"/>
      <c r="G54" s="61"/>
      <c r="H54" s="60"/>
      <c r="I54" s="60"/>
      <c r="J54" s="60"/>
      <c r="K54" s="61"/>
      <c r="L54" s="2"/>
      <c r="M54" s="2"/>
      <c r="N54" s="2"/>
      <c r="O54" s="42"/>
      <c r="P54" s="42"/>
      <c r="Q54" s="42"/>
      <c r="R54" s="42"/>
      <c r="S54" s="42"/>
      <c r="T54" s="42"/>
      <c r="U54" s="2"/>
    </row>
    <row r="55" ht="15.75" hidden="1" customHeight="1">
      <c r="A55" s="42"/>
      <c r="B55" s="60"/>
      <c r="C55" s="60"/>
      <c r="D55" s="259"/>
      <c r="E55" s="60"/>
      <c r="F55" s="60"/>
      <c r="G55" s="61"/>
      <c r="H55" s="60"/>
      <c r="I55" s="60"/>
      <c r="J55" s="60"/>
      <c r="K55" s="61"/>
      <c r="L55" s="2"/>
      <c r="M55" s="2"/>
      <c r="N55" s="2"/>
      <c r="O55" s="61"/>
      <c r="P55" s="61"/>
      <c r="Q55" s="61"/>
      <c r="R55" s="61"/>
      <c r="S55" s="61"/>
      <c r="T55" s="61"/>
      <c r="U55" s="2"/>
    </row>
    <row r="56" ht="15.75" hidden="1" customHeight="1">
      <c r="A56" s="42"/>
      <c r="B56" s="60"/>
      <c r="C56" s="60"/>
      <c r="D56" s="259"/>
      <c r="E56" s="60"/>
      <c r="F56" s="60"/>
      <c r="G56" s="61"/>
      <c r="H56" s="60"/>
      <c r="I56" s="3"/>
      <c r="J56" s="3"/>
      <c r="K56" s="61"/>
      <c r="L56" s="2"/>
      <c r="M56" s="2"/>
      <c r="N56" s="2"/>
      <c r="O56" s="61"/>
      <c r="P56" s="61"/>
      <c r="Q56" s="61"/>
      <c r="R56" s="61"/>
      <c r="S56" s="61"/>
      <c r="T56" s="61"/>
      <c r="U56" s="2"/>
    </row>
    <row r="57" ht="15.75" hidden="1" customHeight="1">
      <c r="A57" s="42"/>
      <c r="B57" s="60"/>
      <c r="C57" s="60"/>
      <c r="D57" s="60"/>
      <c r="E57" s="60"/>
      <c r="F57" s="60"/>
      <c r="G57" s="61"/>
      <c r="H57" s="60"/>
      <c r="I57" s="60"/>
      <c r="J57" s="60"/>
      <c r="K57" s="61"/>
      <c r="L57" s="2"/>
      <c r="M57" s="2"/>
      <c r="N57" s="2"/>
      <c r="O57" s="61"/>
      <c r="P57" s="61"/>
      <c r="Q57" s="61"/>
      <c r="R57" s="61"/>
      <c r="S57" s="61"/>
      <c r="T57" s="61"/>
      <c r="U57" s="2"/>
    </row>
    <row r="58" ht="14.25" hidden="1" customHeight="1">
      <c r="A58" s="42"/>
      <c r="B58" s="3"/>
      <c r="C58" s="3"/>
      <c r="D58" s="3"/>
      <c r="E58" s="3"/>
      <c r="F58" s="3"/>
      <c r="G58" s="2"/>
      <c r="H58" s="3"/>
      <c r="I58" s="3"/>
      <c r="J58" s="3"/>
      <c r="K58" s="2"/>
      <c r="L58" s="2"/>
      <c r="M58" s="2"/>
      <c r="N58" s="2"/>
      <c r="O58" s="2"/>
      <c r="P58" s="2"/>
      <c r="Q58" s="2"/>
      <c r="R58" s="2"/>
      <c r="S58" s="2"/>
      <c r="T58" s="2"/>
      <c r="U58" s="2"/>
    </row>
    <row r="59" ht="15.75" hidden="1" customHeight="1">
      <c r="A59" s="42"/>
      <c r="B59" s="3"/>
      <c r="C59" s="3"/>
      <c r="D59" s="3"/>
      <c r="E59" s="3"/>
      <c r="F59" s="3"/>
      <c r="G59" s="2"/>
      <c r="H59" s="3"/>
      <c r="I59" s="3"/>
      <c r="J59" s="3"/>
      <c r="K59" s="2"/>
      <c r="L59" s="2"/>
      <c r="M59" s="2"/>
      <c r="N59" s="2"/>
      <c r="O59" s="2"/>
      <c r="P59" s="2"/>
      <c r="Q59" s="2"/>
      <c r="R59" s="2"/>
      <c r="S59" s="2"/>
      <c r="T59" s="2"/>
      <c r="U59" s="2"/>
    </row>
    <row r="60" ht="15.75" hidden="1" customHeight="1">
      <c r="A60" s="42"/>
      <c r="B60" s="60"/>
      <c r="C60" s="60"/>
      <c r="D60" s="259"/>
      <c r="E60" s="60"/>
      <c r="F60" s="60"/>
      <c r="G60" s="61"/>
      <c r="H60" s="60"/>
      <c r="I60" s="60"/>
      <c r="J60" s="60"/>
      <c r="K60" s="61"/>
      <c r="L60" s="61"/>
      <c r="M60" s="61"/>
      <c r="N60" s="61"/>
      <c r="O60" s="61"/>
      <c r="P60" s="61"/>
      <c r="Q60" s="61"/>
      <c r="R60" s="61"/>
      <c r="S60" s="61"/>
      <c r="T60" s="61"/>
      <c r="U60" s="2"/>
    </row>
    <row r="61" ht="15.75" hidden="1" customHeight="1">
      <c r="A61" s="42"/>
      <c r="B61" s="60"/>
      <c r="C61" s="60"/>
      <c r="D61" s="259"/>
      <c r="E61" s="60"/>
      <c r="F61" s="60"/>
      <c r="G61" s="61"/>
      <c r="H61" s="60"/>
      <c r="I61" s="60"/>
      <c r="J61" s="60"/>
      <c r="K61" s="61"/>
      <c r="L61" s="61"/>
      <c r="M61" s="61"/>
      <c r="N61" s="61"/>
      <c r="O61" s="61"/>
      <c r="P61" s="61"/>
      <c r="Q61" s="61"/>
      <c r="R61" s="61"/>
      <c r="S61" s="61"/>
      <c r="T61" s="61"/>
      <c r="U61" s="2"/>
    </row>
    <row r="62" ht="15.75" hidden="1" customHeight="1">
      <c r="A62" s="42"/>
      <c r="B62" s="60"/>
      <c r="C62" s="60"/>
      <c r="D62" s="259"/>
      <c r="E62" s="60"/>
      <c r="F62" s="60"/>
      <c r="G62" s="61"/>
      <c r="H62" s="60"/>
      <c r="I62" s="60"/>
      <c r="J62" s="60"/>
      <c r="K62" s="61"/>
      <c r="L62" s="42"/>
      <c r="M62" s="42"/>
      <c r="N62" s="42"/>
      <c r="O62" s="42"/>
      <c r="P62" s="42"/>
      <c r="Q62" s="42"/>
      <c r="R62" s="42"/>
      <c r="S62" s="42"/>
      <c r="T62" s="42"/>
      <c r="U62" s="2"/>
    </row>
    <row r="63" ht="6.75" hidden="1" customHeight="1">
      <c r="A63" s="42"/>
      <c r="B63" s="3"/>
      <c r="C63" s="3"/>
      <c r="D63" s="3"/>
      <c r="E63" s="3"/>
      <c r="F63" s="3"/>
      <c r="G63" s="47"/>
      <c r="H63" s="3"/>
      <c r="I63" s="3"/>
      <c r="J63" s="3"/>
      <c r="K63" s="47"/>
      <c r="L63" s="2"/>
      <c r="M63" s="2"/>
      <c r="N63" s="2"/>
      <c r="O63" s="2"/>
      <c r="P63" s="2"/>
      <c r="Q63" s="2"/>
      <c r="R63" s="2"/>
      <c r="S63" s="2"/>
      <c r="T63" s="2"/>
      <c r="U63" s="2"/>
    </row>
    <row r="64" ht="15.75" hidden="1" customHeight="1">
      <c r="A64" s="42"/>
      <c r="B64" s="3"/>
      <c r="C64" s="3"/>
      <c r="D64" s="3"/>
      <c r="E64" s="3"/>
      <c r="F64" s="3"/>
      <c r="G64" s="2"/>
      <c r="H64" s="3"/>
      <c r="I64" s="3"/>
      <c r="J64" s="3"/>
      <c r="K64" s="2"/>
      <c r="L64" s="2"/>
      <c r="M64" s="2"/>
      <c r="N64" s="2"/>
      <c r="O64" s="2"/>
      <c r="P64" s="2"/>
      <c r="Q64" s="2"/>
      <c r="R64" s="2"/>
      <c r="S64" s="2"/>
      <c r="T64" s="2"/>
      <c r="U64" s="2"/>
    </row>
    <row r="65" ht="15.75" hidden="1" customHeight="1">
      <c r="A65" s="42"/>
      <c r="B65" s="3"/>
      <c r="C65" s="3"/>
      <c r="D65" s="3"/>
      <c r="E65" s="3"/>
      <c r="F65" s="3"/>
      <c r="G65" s="2"/>
      <c r="H65" s="3"/>
      <c r="I65" s="3"/>
      <c r="J65" s="3"/>
      <c r="K65" s="2"/>
      <c r="L65" s="2"/>
      <c r="M65" s="2"/>
      <c r="N65" s="2"/>
      <c r="O65" s="2"/>
      <c r="P65" s="2"/>
      <c r="Q65" s="2"/>
      <c r="R65" s="2"/>
      <c r="S65" s="2"/>
      <c r="T65" s="2"/>
      <c r="U65" s="2"/>
    </row>
    <row r="66" ht="3.0" hidden="1" customHeight="1">
      <c r="A66" s="42"/>
      <c r="B66" s="60"/>
      <c r="F66" s="60"/>
      <c r="G66" s="61"/>
      <c r="H66" s="60"/>
      <c r="I66" s="60"/>
      <c r="J66" s="60"/>
      <c r="K66" s="61"/>
      <c r="L66" s="42"/>
      <c r="M66" s="42"/>
      <c r="N66" s="42"/>
      <c r="O66" s="42"/>
      <c r="P66" s="42"/>
      <c r="Q66" s="42"/>
      <c r="R66" s="42"/>
      <c r="S66" s="42"/>
      <c r="T66" s="42"/>
      <c r="U66" s="2"/>
    </row>
    <row r="67" ht="15.75" hidden="1" customHeight="1">
      <c r="A67" s="42"/>
      <c r="B67" s="60"/>
      <c r="C67" s="60"/>
      <c r="D67" s="60"/>
      <c r="E67" s="60"/>
      <c r="F67" s="60"/>
      <c r="G67" s="61"/>
      <c r="H67" s="60"/>
      <c r="I67" s="60"/>
      <c r="J67" s="60"/>
      <c r="K67" s="61"/>
      <c r="L67" s="61"/>
      <c r="M67" s="61"/>
      <c r="N67" s="61"/>
      <c r="O67" s="61"/>
      <c r="P67" s="61"/>
      <c r="Q67" s="61"/>
      <c r="R67" s="61"/>
      <c r="S67" s="61"/>
      <c r="T67" s="61"/>
      <c r="U67" s="2"/>
    </row>
    <row r="68" ht="15.75" hidden="1" customHeight="1">
      <c r="A68" s="42"/>
      <c r="B68" s="60"/>
      <c r="C68" s="60"/>
      <c r="D68" s="60"/>
      <c r="E68" s="60"/>
      <c r="F68" s="60"/>
      <c r="G68" s="61"/>
      <c r="H68" s="60"/>
      <c r="I68" s="60"/>
      <c r="J68" s="60"/>
      <c r="K68" s="61"/>
      <c r="L68" s="61"/>
      <c r="M68" s="61"/>
      <c r="N68" s="61"/>
      <c r="O68" s="61"/>
      <c r="P68" s="61"/>
      <c r="Q68" s="61"/>
      <c r="R68" s="61"/>
      <c r="S68" s="61"/>
      <c r="T68" s="61"/>
      <c r="U68" s="2"/>
    </row>
    <row r="69" ht="15.75" hidden="1" customHeight="1">
      <c r="A69" s="42"/>
      <c r="B69" s="60"/>
      <c r="C69" s="60"/>
      <c r="D69" s="60"/>
      <c r="E69" s="60"/>
      <c r="F69" s="60"/>
      <c r="G69" s="61"/>
      <c r="H69" s="60"/>
      <c r="I69" s="60"/>
      <c r="J69" s="60"/>
      <c r="K69" s="2"/>
      <c r="L69" s="2"/>
      <c r="M69" s="2"/>
      <c r="N69" s="2"/>
      <c r="O69" s="61"/>
      <c r="P69" s="61"/>
      <c r="Q69" s="61"/>
      <c r="R69" s="61"/>
      <c r="S69" s="61"/>
      <c r="T69" s="61"/>
      <c r="U69" s="2"/>
    </row>
    <row r="70" ht="15.75" hidden="1" customHeight="1">
      <c r="A70" s="42"/>
      <c r="B70" s="60"/>
      <c r="C70" s="60"/>
      <c r="D70" s="60"/>
      <c r="E70" s="60"/>
      <c r="F70" s="60"/>
      <c r="G70" s="61"/>
      <c r="H70" s="60"/>
      <c r="I70" s="60"/>
      <c r="J70" s="60"/>
      <c r="K70" s="2"/>
      <c r="L70" s="2"/>
      <c r="M70" s="2"/>
      <c r="N70" s="2"/>
      <c r="O70" s="61"/>
      <c r="P70" s="61"/>
      <c r="Q70" s="61"/>
      <c r="R70" s="61"/>
      <c r="S70" s="61"/>
      <c r="T70" s="61"/>
      <c r="U70" s="2"/>
    </row>
    <row r="71" ht="15.75" hidden="1" customHeight="1">
      <c r="A71" s="42"/>
      <c r="B71" s="60"/>
      <c r="C71" s="60"/>
      <c r="D71" s="60"/>
      <c r="E71" s="60"/>
      <c r="F71" s="60"/>
      <c r="G71" s="61"/>
      <c r="H71" s="60"/>
      <c r="I71" s="60"/>
      <c r="J71" s="60"/>
      <c r="K71" s="2"/>
      <c r="L71" s="2"/>
      <c r="M71" s="2"/>
      <c r="N71" s="2"/>
      <c r="O71" s="61"/>
      <c r="P71" s="61"/>
      <c r="Q71" s="61"/>
      <c r="R71" s="61"/>
      <c r="S71" s="61"/>
      <c r="T71" s="61"/>
      <c r="U71" s="2"/>
    </row>
    <row r="72" ht="15.75" hidden="1" customHeight="1">
      <c r="A72" s="42"/>
      <c r="B72" s="60"/>
      <c r="C72" s="60"/>
      <c r="D72" s="60"/>
      <c r="E72" s="60"/>
      <c r="F72" s="60"/>
      <c r="G72" s="61"/>
      <c r="H72" s="60"/>
      <c r="I72" s="60"/>
      <c r="J72" s="60"/>
      <c r="K72" s="2"/>
      <c r="L72" s="2"/>
      <c r="M72" s="2"/>
      <c r="N72" s="2"/>
      <c r="O72" s="61"/>
      <c r="P72" s="61"/>
      <c r="Q72" s="61"/>
      <c r="R72" s="61"/>
      <c r="S72" s="61"/>
      <c r="T72" s="61"/>
      <c r="U72" s="2"/>
    </row>
    <row r="73" ht="15.75" hidden="1" customHeight="1">
      <c r="A73" s="42"/>
      <c r="B73" s="60"/>
      <c r="C73" s="60"/>
      <c r="D73" s="60"/>
      <c r="E73" s="60"/>
      <c r="F73" s="60"/>
      <c r="G73" s="61"/>
      <c r="H73" s="60"/>
      <c r="I73" s="60"/>
      <c r="J73" s="60"/>
      <c r="K73" s="2"/>
      <c r="L73" s="2"/>
      <c r="M73" s="2"/>
      <c r="N73" s="2"/>
      <c r="O73" s="61"/>
      <c r="P73" s="61"/>
      <c r="Q73" s="61"/>
      <c r="R73" s="61"/>
      <c r="S73" s="61"/>
      <c r="T73" s="61"/>
      <c r="U73" s="2"/>
    </row>
    <row r="74" ht="15.75" hidden="1" customHeight="1">
      <c r="A74" s="42"/>
      <c r="B74" s="60"/>
      <c r="C74" s="60"/>
      <c r="D74" s="60"/>
      <c r="E74" s="60"/>
      <c r="F74" s="60"/>
      <c r="G74" s="61"/>
      <c r="H74" s="60"/>
      <c r="I74" s="60"/>
      <c r="J74" s="60"/>
      <c r="K74" s="61"/>
      <c r="L74" s="2"/>
      <c r="M74" s="2"/>
      <c r="N74" s="2"/>
      <c r="O74" s="61"/>
      <c r="P74" s="61"/>
      <c r="Q74" s="61"/>
      <c r="R74" s="61"/>
      <c r="S74" s="61"/>
      <c r="T74" s="61"/>
      <c r="U74" s="2"/>
    </row>
    <row r="75" ht="15.75" hidden="1" customHeight="1">
      <c r="A75" s="42"/>
      <c r="B75" s="60"/>
      <c r="C75" s="60"/>
      <c r="D75" s="60"/>
      <c r="E75" s="60"/>
      <c r="F75" s="60"/>
      <c r="G75" s="61"/>
      <c r="H75" s="60"/>
      <c r="I75" s="60"/>
      <c r="J75" s="60"/>
      <c r="K75" s="61"/>
      <c r="L75" s="2"/>
      <c r="M75" s="2"/>
      <c r="N75" s="2"/>
      <c r="O75" s="61"/>
      <c r="P75" s="61"/>
      <c r="Q75" s="61"/>
      <c r="R75" s="61"/>
      <c r="S75" s="61"/>
      <c r="T75" s="61"/>
      <c r="U75" s="2"/>
    </row>
    <row r="76" ht="15.75" hidden="1" customHeight="1">
      <c r="A76" s="42"/>
      <c r="B76" s="60"/>
      <c r="C76" s="60"/>
      <c r="D76" s="60"/>
      <c r="E76" s="60"/>
      <c r="F76" s="60"/>
      <c r="G76" s="61"/>
      <c r="H76" s="60"/>
      <c r="I76" s="60"/>
      <c r="J76" s="60"/>
      <c r="K76" s="61"/>
      <c r="L76" s="2"/>
      <c r="M76" s="2"/>
      <c r="N76" s="2"/>
      <c r="O76" s="61"/>
      <c r="P76" s="61"/>
      <c r="Q76" s="61"/>
      <c r="R76" s="61"/>
      <c r="S76" s="61"/>
      <c r="T76" s="61"/>
      <c r="U76" s="2"/>
    </row>
    <row r="77" ht="15.75" hidden="1" customHeight="1">
      <c r="A77" s="42"/>
      <c r="B77" s="60"/>
      <c r="C77" s="60"/>
      <c r="D77" s="60"/>
      <c r="E77" s="60"/>
      <c r="F77" s="60"/>
      <c r="G77" s="61"/>
      <c r="H77" s="60"/>
      <c r="I77" s="60"/>
      <c r="J77" s="60"/>
      <c r="K77" s="61"/>
      <c r="L77" s="2"/>
      <c r="M77" s="2"/>
      <c r="N77" s="2"/>
      <c r="O77" s="61"/>
      <c r="P77" s="61"/>
      <c r="Q77" s="61"/>
      <c r="R77" s="61"/>
      <c r="S77" s="61"/>
      <c r="T77" s="61"/>
      <c r="U77" s="2"/>
    </row>
    <row r="78" ht="15.75" hidden="1" customHeight="1">
      <c r="A78" s="42"/>
      <c r="B78" s="60"/>
      <c r="C78" s="60"/>
      <c r="D78" s="60"/>
      <c r="E78" s="60"/>
      <c r="F78" s="60"/>
      <c r="G78" s="61"/>
      <c r="H78" s="60"/>
      <c r="I78" s="60"/>
      <c r="J78" s="60"/>
      <c r="K78" s="61"/>
      <c r="L78" s="2"/>
      <c r="M78" s="2"/>
      <c r="N78" s="2"/>
      <c r="O78" s="61"/>
      <c r="P78" s="61"/>
      <c r="Q78" s="61"/>
      <c r="R78" s="61"/>
      <c r="S78" s="61"/>
      <c r="T78" s="61"/>
      <c r="U78" s="2"/>
    </row>
    <row r="79" ht="15.75" hidden="1" customHeight="1">
      <c r="A79" s="42"/>
      <c r="B79" s="60"/>
      <c r="C79" s="60"/>
      <c r="D79" s="60"/>
      <c r="E79" s="60"/>
      <c r="F79" s="60"/>
      <c r="G79" s="61"/>
      <c r="H79" s="60"/>
      <c r="I79" s="60"/>
      <c r="J79" s="60"/>
      <c r="K79" s="61"/>
      <c r="L79" s="61"/>
      <c r="M79" s="61"/>
      <c r="N79" s="61"/>
      <c r="O79" s="61"/>
      <c r="P79" s="61"/>
      <c r="Q79" s="61"/>
      <c r="R79" s="61"/>
      <c r="S79" s="61"/>
      <c r="T79" s="61"/>
      <c r="U79" s="2"/>
    </row>
    <row r="80" ht="15.75" hidden="1" customHeight="1">
      <c r="A80" s="42"/>
      <c r="B80" s="60"/>
      <c r="C80" s="60"/>
      <c r="D80" s="60"/>
      <c r="E80" s="60"/>
      <c r="F80" s="60"/>
      <c r="G80" s="61"/>
      <c r="H80" s="60"/>
      <c r="I80" s="60"/>
      <c r="J80" s="60"/>
      <c r="K80" s="61"/>
      <c r="L80" s="61"/>
      <c r="M80" s="61"/>
      <c r="N80" s="61"/>
      <c r="O80" s="61"/>
      <c r="P80" s="61"/>
      <c r="Q80" s="61"/>
      <c r="R80" s="61"/>
      <c r="S80" s="61"/>
      <c r="T80" s="61"/>
      <c r="U80" s="2"/>
    </row>
    <row r="81" ht="15.75" hidden="1" customHeight="1">
      <c r="A81" s="42"/>
      <c r="B81" s="60"/>
      <c r="C81" s="60"/>
      <c r="D81" s="60"/>
      <c r="E81" s="60"/>
      <c r="F81" s="60"/>
      <c r="G81" s="61"/>
      <c r="H81" s="60"/>
      <c r="I81" s="60"/>
      <c r="J81" s="60"/>
      <c r="K81" s="61"/>
      <c r="L81" s="61"/>
      <c r="M81" s="61"/>
      <c r="N81" s="61"/>
      <c r="O81" s="61"/>
      <c r="P81" s="61"/>
      <c r="Q81" s="61"/>
      <c r="R81" s="61"/>
      <c r="S81" s="61"/>
      <c r="T81" s="61"/>
      <c r="U81" s="2"/>
    </row>
    <row r="82" ht="15.75" hidden="1" customHeight="1">
      <c r="A82" s="42"/>
      <c r="B82" s="60"/>
      <c r="C82" s="60"/>
      <c r="D82" s="60"/>
      <c r="E82" s="60"/>
      <c r="F82" s="60"/>
      <c r="G82" s="61"/>
      <c r="H82" s="60"/>
      <c r="I82" s="60"/>
      <c r="J82" s="60"/>
      <c r="K82" s="61"/>
      <c r="L82" s="61"/>
      <c r="M82" s="61"/>
      <c r="N82" s="61"/>
      <c r="O82" s="61"/>
      <c r="P82" s="61"/>
      <c r="Q82" s="61"/>
      <c r="R82" s="61"/>
      <c r="S82" s="61"/>
      <c r="T82" s="61"/>
      <c r="U82" s="2"/>
    </row>
    <row r="83" ht="15.75" hidden="1" customHeight="1">
      <c r="A83" s="42"/>
      <c r="B83" s="60"/>
      <c r="C83" s="60"/>
      <c r="D83" s="60"/>
      <c r="E83" s="60"/>
      <c r="F83" s="60"/>
      <c r="G83" s="61"/>
      <c r="H83" s="60"/>
      <c r="I83" s="60"/>
      <c r="J83" s="60"/>
      <c r="K83" s="61"/>
      <c r="L83" s="61"/>
      <c r="M83" s="61"/>
      <c r="N83" s="61"/>
      <c r="O83" s="61"/>
      <c r="P83" s="61"/>
      <c r="Q83" s="61"/>
      <c r="R83" s="61"/>
      <c r="S83" s="61"/>
      <c r="T83" s="61"/>
      <c r="U83" s="2"/>
    </row>
    <row r="84" ht="15.75" hidden="1" customHeight="1">
      <c r="A84" s="42"/>
      <c r="B84" s="60"/>
      <c r="C84" s="60"/>
      <c r="D84" s="60"/>
      <c r="E84" s="60"/>
      <c r="F84" s="60"/>
      <c r="G84" s="61"/>
      <c r="H84" s="60"/>
      <c r="I84" s="60"/>
      <c r="J84" s="60"/>
      <c r="K84" s="61"/>
      <c r="L84" s="61"/>
      <c r="M84" s="61"/>
      <c r="N84" s="61"/>
      <c r="O84" s="61"/>
      <c r="P84" s="61"/>
      <c r="Q84" s="61"/>
      <c r="R84" s="61"/>
      <c r="S84" s="61"/>
      <c r="T84" s="61"/>
      <c r="U84" s="2"/>
    </row>
    <row r="85" ht="15.75" hidden="1" customHeight="1">
      <c r="A85" s="42"/>
      <c r="B85" s="60"/>
      <c r="C85" s="60"/>
      <c r="D85" s="60"/>
      <c r="E85" s="60"/>
      <c r="F85" s="60"/>
      <c r="G85" s="61"/>
      <c r="H85" s="60"/>
      <c r="I85" s="60"/>
      <c r="J85" s="60"/>
      <c r="K85" s="61"/>
      <c r="L85" s="61"/>
      <c r="M85" s="61"/>
      <c r="N85" s="61"/>
      <c r="O85" s="61"/>
      <c r="P85" s="61"/>
      <c r="Q85" s="61"/>
      <c r="R85" s="61"/>
      <c r="S85" s="61"/>
      <c r="T85" s="61"/>
      <c r="U85" s="2"/>
    </row>
    <row r="86" ht="15.75" hidden="1" customHeight="1">
      <c r="A86" s="42"/>
      <c r="B86" s="60"/>
      <c r="C86" s="60"/>
      <c r="D86" s="60"/>
      <c r="E86" s="60"/>
      <c r="F86" s="60"/>
      <c r="G86" s="61"/>
      <c r="H86" s="60"/>
      <c r="I86" s="60"/>
      <c r="J86" s="60"/>
      <c r="K86" s="61"/>
      <c r="L86" s="61"/>
      <c r="M86" s="61"/>
      <c r="N86" s="61"/>
      <c r="O86" s="61"/>
      <c r="P86" s="61"/>
      <c r="Q86" s="61"/>
      <c r="R86" s="61"/>
      <c r="S86" s="61"/>
      <c r="T86" s="61"/>
      <c r="U86" s="2"/>
    </row>
    <row r="87" ht="15.75" hidden="1" customHeight="1">
      <c r="A87" s="42"/>
      <c r="B87" s="60"/>
      <c r="C87" s="60"/>
      <c r="D87" s="60"/>
      <c r="E87" s="60"/>
      <c r="F87" s="60"/>
      <c r="G87" s="61"/>
      <c r="H87" s="60"/>
      <c r="I87" s="60"/>
      <c r="J87" s="60"/>
      <c r="K87" s="61"/>
      <c r="L87" s="61"/>
      <c r="M87" s="61"/>
      <c r="N87" s="61"/>
      <c r="O87" s="61"/>
      <c r="P87" s="61"/>
      <c r="Q87" s="61"/>
      <c r="R87" s="61"/>
      <c r="S87" s="61"/>
      <c r="T87" s="61"/>
      <c r="U87" s="2"/>
    </row>
    <row r="88" ht="15.75" hidden="1" customHeight="1">
      <c r="A88" s="42"/>
      <c r="B88" s="60"/>
      <c r="C88" s="60"/>
      <c r="D88" s="60"/>
      <c r="E88" s="60"/>
      <c r="F88" s="60"/>
      <c r="G88" s="61"/>
      <c r="H88" s="60"/>
      <c r="I88" s="60"/>
      <c r="J88" s="60"/>
      <c r="K88" s="61"/>
      <c r="L88" s="61"/>
      <c r="M88" s="61"/>
      <c r="N88" s="61"/>
      <c r="O88" s="61"/>
      <c r="P88" s="61"/>
      <c r="Q88" s="61"/>
      <c r="R88" s="61"/>
      <c r="S88" s="61"/>
      <c r="T88" s="61"/>
      <c r="U88" s="2"/>
    </row>
    <row r="89" ht="15.75" hidden="1" customHeight="1">
      <c r="A89" s="42"/>
      <c r="B89" s="60"/>
      <c r="C89" s="60"/>
      <c r="D89" s="60"/>
      <c r="E89" s="60"/>
      <c r="F89" s="60"/>
      <c r="G89" s="61"/>
      <c r="H89" s="60"/>
      <c r="I89" s="60"/>
      <c r="J89" s="60"/>
      <c r="K89" s="61"/>
      <c r="L89" s="61"/>
      <c r="M89" s="61"/>
      <c r="N89" s="61"/>
      <c r="O89" s="61"/>
      <c r="P89" s="61"/>
      <c r="Q89" s="61"/>
      <c r="R89" s="61"/>
      <c r="S89" s="61"/>
      <c r="T89" s="61"/>
      <c r="U89" s="2"/>
    </row>
    <row r="90" ht="15.75" hidden="1" customHeight="1">
      <c r="A90" s="42"/>
      <c r="B90" s="60"/>
      <c r="C90" s="60"/>
      <c r="D90" s="60"/>
      <c r="E90" s="60"/>
      <c r="F90" s="60"/>
      <c r="G90" s="61"/>
      <c r="H90" s="60"/>
      <c r="I90" s="60"/>
      <c r="J90" s="60"/>
      <c r="K90" s="61"/>
      <c r="L90" s="61"/>
      <c r="M90" s="61"/>
      <c r="N90" s="61"/>
      <c r="O90" s="61"/>
      <c r="P90" s="61"/>
      <c r="Q90" s="61"/>
      <c r="R90" s="61"/>
      <c r="S90" s="61"/>
      <c r="T90" s="61"/>
      <c r="U90" s="2"/>
    </row>
    <row r="91" ht="15.75" hidden="1" customHeight="1">
      <c r="A91" s="42"/>
      <c r="B91" s="60"/>
      <c r="C91" s="60"/>
      <c r="D91" s="60"/>
      <c r="E91" s="60"/>
      <c r="F91" s="60"/>
      <c r="G91" s="61"/>
      <c r="H91" s="60"/>
      <c r="I91" s="60"/>
      <c r="J91" s="60"/>
      <c r="K91" s="61"/>
      <c r="L91" s="61"/>
      <c r="M91" s="61"/>
      <c r="N91" s="61"/>
      <c r="O91" s="61"/>
      <c r="P91" s="61"/>
      <c r="Q91" s="61"/>
      <c r="R91" s="61"/>
      <c r="S91" s="61"/>
      <c r="T91" s="61"/>
      <c r="U91" s="2"/>
    </row>
    <row r="92" ht="15.75" hidden="1" customHeight="1">
      <c r="A92" s="42"/>
      <c r="B92" s="60"/>
      <c r="C92" s="60"/>
      <c r="D92" s="60"/>
      <c r="E92" s="60"/>
      <c r="F92" s="60"/>
      <c r="G92" s="61"/>
      <c r="H92" s="60"/>
      <c r="I92" s="60"/>
      <c r="J92" s="60"/>
      <c r="K92" s="61"/>
      <c r="L92" s="61"/>
      <c r="M92" s="61"/>
      <c r="N92" s="61"/>
      <c r="O92" s="61"/>
      <c r="P92" s="61"/>
      <c r="Q92" s="61"/>
      <c r="R92" s="61"/>
      <c r="S92" s="61"/>
      <c r="T92" s="61"/>
      <c r="U92" s="2"/>
    </row>
    <row r="93" ht="15.75" hidden="1" customHeight="1">
      <c r="A93" s="42"/>
      <c r="B93" s="60"/>
      <c r="C93" s="60"/>
      <c r="D93" s="60"/>
      <c r="E93" s="60"/>
      <c r="F93" s="60"/>
      <c r="G93" s="61"/>
      <c r="H93" s="60"/>
      <c r="I93" s="60"/>
      <c r="J93" s="60"/>
      <c r="K93" s="61"/>
      <c r="L93" s="61"/>
      <c r="M93" s="61"/>
      <c r="N93" s="61"/>
      <c r="O93" s="61"/>
      <c r="P93" s="61"/>
      <c r="Q93" s="61"/>
      <c r="R93" s="61"/>
      <c r="S93" s="61"/>
      <c r="T93" s="61"/>
      <c r="U93" s="2"/>
    </row>
    <row r="94" ht="15.75" hidden="1" customHeight="1">
      <c r="A94" s="42"/>
      <c r="B94" s="60"/>
      <c r="C94" s="60"/>
      <c r="D94" s="60"/>
      <c r="E94" s="60"/>
      <c r="F94" s="60"/>
      <c r="G94" s="61"/>
      <c r="H94" s="60"/>
      <c r="I94" s="60"/>
      <c r="J94" s="60"/>
      <c r="K94" s="61"/>
      <c r="L94" s="61"/>
      <c r="M94" s="61"/>
      <c r="N94" s="61"/>
      <c r="O94" s="61"/>
      <c r="P94" s="61"/>
      <c r="Q94" s="61"/>
      <c r="R94" s="61"/>
      <c r="S94" s="61"/>
      <c r="T94" s="61"/>
      <c r="U94" s="2"/>
    </row>
    <row r="95" ht="15.75" hidden="1" customHeight="1">
      <c r="A95" s="42"/>
      <c r="B95" s="60"/>
      <c r="C95" s="60"/>
      <c r="D95" s="60"/>
      <c r="E95" s="60"/>
      <c r="F95" s="60"/>
      <c r="G95" s="61"/>
      <c r="H95" s="60"/>
      <c r="I95" s="60"/>
      <c r="J95" s="60"/>
      <c r="K95" s="61"/>
      <c r="L95" s="61"/>
      <c r="M95" s="61"/>
      <c r="N95" s="61"/>
      <c r="O95" s="61"/>
      <c r="P95" s="61"/>
      <c r="Q95" s="61"/>
      <c r="R95" s="61"/>
      <c r="S95" s="61"/>
      <c r="T95" s="61"/>
      <c r="U95" s="2"/>
    </row>
    <row r="96" ht="15.75" hidden="1" customHeight="1">
      <c r="A96" s="42"/>
      <c r="B96" s="60"/>
      <c r="C96" s="60"/>
      <c r="D96" s="60"/>
      <c r="E96" s="60"/>
      <c r="F96" s="60"/>
      <c r="G96" s="61"/>
      <c r="H96" s="60"/>
      <c r="I96" s="60"/>
      <c r="J96" s="60"/>
      <c r="K96" s="61"/>
      <c r="L96" s="61"/>
      <c r="M96" s="61"/>
      <c r="N96" s="61"/>
      <c r="O96" s="61"/>
      <c r="P96" s="61"/>
      <c r="Q96" s="61"/>
      <c r="R96" s="61"/>
      <c r="S96" s="61"/>
      <c r="T96" s="61"/>
      <c r="U96" s="2"/>
    </row>
    <row r="97" ht="15.75" hidden="1" customHeight="1">
      <c r="A97" s="42"/>
      <c r="B97" s="60"/>
      <c r="C97" s="60"/>
      <c r="D97" s="60"/>
      <c r="E97" s="60"/>
      <c r="F97" s="60"/>
      <c r="G97" s="61"/>
      <c r="H97" s="60"/>
      <c r="I97" s="60"/>
      <c r="J97" s="60"/>
      <c r="K97" s="61"/>
      <c r="L97" s="61"/>
      <c r="M97" s="61"/>
      <c r="N97" s="61"/>
      <c r="O97" s="61"/>
      <c r="P97" s="61"/>
      <c r="Q97" s="61"/>
      <c r="R97" s="61"/>
      <c r="S97" s="61"/>
      <c r="T97" s="61"/>
      <c r="U97" s="2"/>
    </row>
    <row r="98" ht="15.75" hidden="1" customHeight="1">
      <c r="A98" s="42"/>
      <c r="B98" s="60"/>
      <c r="C98" s="60"/>
      <c r="D98" s="60"/>
      <c r="E98" s="60"/>
      <c r="F98" s="60"/>
      <c r="G98" s="61"/>
      <c r="H98" s="60"/>
      <c r="I98" s="60"/>
      <c r="J98" s="60"/>
      <c r="K98" s="61"/>
      <c r="L98" s="61"/>
      <c r="M98" s="61"/>
      <c r="N98" s="61"/>
      <c r="O98" s="61"/>
      <c r="P98" s="61"/>
      <c r="Q98" s="61"/>
      <c r="R98" s="61"/>
      <c r="S98" s="61"/>
      <c r="T98" s="61"/>
      <c r="U98" s="2"/>
    </row>
    <row r="99" ht="15.75" hidden="1" customHeight="1">
      <c r="A99" s="42"/>
      <c r="B99" s="60"/>
      <c r="C99" s="60"/>
      <c r="D99" s="60"/>
      <c r="E99" s="60"/>
      <c r="F99" s="60"/>
      <c r="G99" s="61"/>
      <c r="H99" s="60"/>
      <c r="I99" s="60"/>
      <c r="J99" s="60"/>
      <c r="K99" s="61"/>
      <c r="L99" s="61"/>
      <c r="M99" s="61"/>
      <c r="N99" s="61"/>
      <c r="O99" s="61"/>
      <c r="P99" s="61"/>
      <c r="Q99" s="61"/>
      <c r="R99" s="61"/>
      <c r="S99" s="61"/>
      <c r="T99" s="61"/>
      <c r="U99" s="2"/>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L38:N38"/>
    <mergeCell ref="H37:J37"/>
    <mergeCell ref="C31:C32"/>
    <mergeCell ref="B31:B32"/>
    <mergeCell ref="H29:I29"/>
    <mergeCell ref="H27:J28"/>
    <mergeCell ref="B26:C26"/>
    <mergeCell ref="H26:J26"/>
    <mergeCell ref="L26:Q26"/>
    <mergeCell ref="O28:O29"/>
    <mergeCell ref="N28:N29"/>
    <mergeCell ref="L32:Q32"/>
    <mergeCell ref="L33:Q34"/>
    <mergeCell ref="Q28:Q29"/>
    <mergeCell ref="P28:P29"/>
    <mergeCell ref="L27:Q27"/>
    <mergeCell ref="C28:C30"/>
    <mergeCell ref="B28:B30"/>
    <mergeCell ref="B40:T40"/>
    <mergeCell ref="B39:T39"/>
    <mergeCell ref="B45:T45"/>
    <mergeCell ref="B46:T46"/>
    <mergeCell ref="H30:I30"/>
    <mergeCell ref="O13:O14"/>
    <mergeCell ref="M13:M14"/>
    <mergeCell ref="L18:Q19"/>
    <mergeCell ref="L17:Q17"/>
    <mergeCell ref="S12:T19"/>
    <mergeCell ref="S11:T11"/>
    <mergeCell ref="L13:L14"/>
    <mergeCell ref="N13:N14"/>
    <mergeCell ref="L11:Q11"/>
    <mergeCell ref="H14:I14"/>
    <mergeCell ref="H13:I13"/>
    <mergeCell ref="Q13:Q14"/>
    <mergeCell ref="P13:P14"/>
    <mergeCell ref="H12:J12"/>
    <mergeCell ref="L12:Q12"/>
    <mergeCell ref="H11:J11"/>
    <mergeCell ref="E10:F10"/>
    <mergeCell ref="E9:F9"/>
    <mergeCell ref="B6:C6"/>
    <mergeCell ref="B11:C11"/>
    <mergeCell ref="B12:C12"/>
    <mergeCell ref="E26:F26"/>
    <mergeCell ref="E12:F19"/>
    <mergeCell ref="E11:F11"/>
    <mergeCell ref="B66:E66"/>
    <mergeCell ref="E27:F35"/>
    <mergeCell ref="H9:J9"/>
    <mergeCell ref="B9:C9"/>
    <mergeCell ref="H10:J10"/>
    <mergeCell ref="B5:T5"/>
    <mergeCell ref="D4:U4"/>
    <mergeCell ref="B3:T3"/>
    <mergeCell ref="B2:T2"/>
    <mergeCell ref="S9:T9"/>
    <mergeCell ref="L9:Q9"/>
    <mergeCell ref="L28:L29"/>
    <mergeCell ref="M28:M29"/>
  </mergeCells>
  <printOptions gridLines="1" horizontalCentered="1"/>
  <pageMargins bottom="0.75" footer="0.0" header="0.0" left="0.7" right="0.7" top="0.75"/>
  <pageSetup paperSize="5" orientation="landscape" pageOrder="overThenDown"/>
  <rowBreaks count="1" manualBreakCount="1">
    <brk id="24" man="1"/>
  </rowBreaks>
  <colBreaks count="1" manualBreakCount="1">
    <brk id="21"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F68EA"/>
    <outlinePr summaryBelow="0" summaryRight="0"/>
    <pageSetUpPr fitToPage="1"/>
  </sheetPr>
  <sheetViews>
    <sheetView showGridLines="0" workbookViewId="0"/>
  </sheetViews>
  <sheetFormatPr customHeight="1" defaultColWidth="14.43" defaultRowHeight="15.0"/>
  <cols>
    <col customWidth="1" min="1" max="1" width="1.86"/>
    <col customWidth="1" min="2" max="10" width="18.29"/>
    <col customWidth="1" min="11" max="11" width="29.14"/>
    <col customWidth="1" min="12" max="12" width="20.86"/>
    <col customWidth="1" min="13" max="13" width="16.0"/>
  </cols>
  <sheetData>
    <row r="1" ht="1.5" customHeight="1">
      <c r="A1" s="2" t="s">
        <v>366</v>
      </c>
      <c r="B1" s="3"/>
      <c r="C1" s="3"/>
      <c r="D1" s="3"/>
      <c r="E1" s="3"/>
      <c r="F1" s="3"/>
      <c r="G1" s="3"/>
      <c r="H1" s="3"/>
      <c r="I1" s="3"/>
      <c r="J1" s="3"/>
      <c r="K1" s="2"/>
      <c r="L1" s="3"/>
      <c r="M1" s="2"/>
    </row>
    <row r="2" ht="1.5" customHeight="1">
      <c r="A2" s="15"/>
      <c r="B2" s="315" t="s">
        <v>367</v>
      </c>
      <c r="M2" s="2"/>
    </row>
    <row r="3" ht="21.75" customHeight="1">
      <c r="A3" s="15"/>
      <c r="B3" s="317" t="s">
        <v>369</v>
      </c>
      <c r="M3" s="2"/>
    </row>
    <row r="4" ht="15.75" customHeight="1">
      <c r="A4" s="30"/>
      <c r="B4" s="319" t="s">
        <v>370</v>
      </c>
      <c r="C4" s="93"/>
      <c r="D4" s="93"/>
      <c r="E4" s="93"/>
      <c r="F4" s="93"/>
      <c r="G4" s="93"/>
      <c r="H4" s="93"/>
      <c r="I4" s="93"/>
      <c r="J4" s="93"/>
      <c r="K4" s="93"/>
      <c r="L4" s="102"/>
      <c r="M4" s="35"/>
    </row>
    <row r="5" ht="15.75" customHeight="1">
      <c r="A5" s="30"/>
      <c r="B5" s="320" t="s">
        <v>371</v>
      </c>
      <c r="C5" s="7"/>
      <c r="D5" s="7"/>
      <c r="E5" s="7"/>
      <c r="F5" s="7"/>
      <c r="G5" s="7"/>
      <c r="H5" s="7"/>
      <c r="I5" s="7"/>
      <c r="J5" s="7"/>
      <c r="K5" s="7"/>
      <c r="L5" s="7"/>
      <c r="M5" s="35"/>
    </row>
    <row r="6" ht="39.75" customHeight="1">
      <c r="A6" s="42"/>
      <c r="B6" s="326" t="s">
        <v>372</v>
      </c>
      <c r="C6" s="329" t="s">
        <v>374</v>
      </c>
      <c r="D6" s="93"/>
      <c r="E6" s="93"/>
      <c r="F6" s="93"/>
      <c r="G6" s="93"/>
      <c r="H6" s="93"/>
      <c r="I6" s="93"/>
      <c r="J6" s="93"/>
      <c r="K6" s="93"/>
      <c r="L6" s="102"/>
      <c r="M6" s="2"/>
    </row>
    <row r="7" ht="48.0" customHeight="1">
      <c r="A7" s="42"/>
      <c r="B7" s="326" t="s">
        <v>375</v>
      </c>
      <c r="C7" s="333" t="s">
        <v>376</v>
      </c>
      <c r="D7" s="93"/>
      <c r="E7" s="93"/>
      <c r="F7" s="93"/>
      <c r="G7" s="93"/>
      <c r="H7" s="93"/>
      <c r="I7" s="93"/>
      <c r="J7" s="93"/>
      <c r="K7" s="93"/>
      <c r="L7" s="102"/>
      <c r="M7" s="2"/>
    </row>
    <row r="8" ht="48.0" customHeight="1">
      <c r="A8" s="42"/>
      <c r="B8" s="335" t="s">
        <v>377</v>
      </c>
      <c r="C8" s="337" t="s">
        <v>378</v>
      </c>
      <c r="D8" s="93"/>
      <c r="E8" s="93"/>
      <c r="F8" s="93"/>
      <c r="G8" s="93"/>
      <c r="H8" s="93"/>
      <c r="I8" s="93"/>
      <c r="J8" s="93"/>
      <c r="K8" s="93"/>
      <c r="L8" s="102"/>
      <c r="M8" s="2"/>
    </row>
    <row r="9" ht="15.75" customHeight="1">
      <c r="A9" s="321"/>
      <c r="B9" s="340"/>
      <c r="C9" s="93"/>
      <c r="D9" s="93"/>
      <c r="E9" s="93"/>
      <c r="F9" s="93"/>
      <c r="G9" s="342"/>
      <c r="H9" s="340"/>
      <c r="I9" s="93"/>
      <c r="J9" s="93"/>
      <c r="K9" s="93"/>
      <c r="L9" s="342"/>
      <c r="M9" s="341"/>
    </row>
    <row r="10" ht="15.75" customHeight="1">
      <c r="A10" s="42"/>
      <c r="B10" s="175" t="s">
        <v>379</v>
      </c>
      <c r="C10" s="175" t="s">
        <v>375</v>
      </c>
      <c r="D10" s="175" t="s">
        <v>380</v>
      </c>
      <c r="E10" s="175" t="s">
        <v>381</v>
      </c>
      <c r="F10" s="175" t="s">
        <v>382</v>
      </c>
      <c r="G10" s="175" t="s">
        <v>383</v>
      </c>
      <c r="H10" s="345" t="s">
        <v>384</v>
      </c>
      <c r="I10" s="345" t="s">
        <v>386</v>
      </c>
      <c r="J10" s="345" t="s">
        <v>387</v>
      </c>
      <c r="K10" s="349" t="str">
        <f>HYPERLINK("https://forms.gle/dchHdsT7C4AA41EH6","SIP PD Evaluation")</f>
        <v>SIP PD Evaluation</v>
      </c>
      <c r="L10" s="345" t="s">
        <v>390</v>
      </c>
      <c r="M10" s="2"/>
    </row>
    <row r="11" ht="15.75" customHeight="1">
      <c r="A11" s="42"/>
      <c r="B11" s="357" t="s">
        <v>391</v>
      </c>
      <c r="C11" s="357" t="s">
        <v>396</v>
      </c>
      <c r="D11" s="360">
        <v>43689.0</v>
      </c>
      <c r="E11" s="360">
        <v>43987.0</v>
      </c>
      <c r="F11" s="357" t="s">
        <v>398</v>
      </c>
      <c r="G11" s="357" t="s">
        <v>399</v>
      </c>
      <c r="H11" s="357" t="s">
        <v>400</v>
      </c>
      <c r="I11" s="357" t="s">
        <v>401</v>
      </c>
      <c r="J11" s="364">
        <v>0.0</v>
      </c>
      <c r="K11" s="367"/>
      <c r="L11" s="357"/>
      <c r="M11" s="2"/>
    </row>
    <row r="12" ht="15.75" customHeight="1">
      <c r="A12" s="42"/>
      <c r="B12" s="357" t="s">
        <v>391</v>
      </c>
      <c r="C12" s="357" t="s">
        <v>396</v>
      </c>
      <c r="D12" s="360">
        <v>43742.0</v>
      </c>
      <c r="E12" s="360">
        <v>43987.0</v>
      </c>
      <c r="F12" s="357" t="s">
        <v>408</v>
      </c>
      <c r="G12" s="357" t="s">
        <v>409</v>
      </c>
      <c r="H12" s="357" t="s">
        <v>400</v>
      </c>
      <c r="I12" s="357" t="s">
        <v>411</v>
      </c>
      <c r="J12" s="364">
        <v>0.0</v>
      </c>
      <c r="K12" s="367"/>
      <c r="L12" s="357"/>
      <c r="M12" s="2"/>
    </row>
    <row r="13" ht="15.75" customHeight="1">
      <c r="A13" s="42"/>
      <c r="B13" s="357" t="s">
        <v>412</v>
      </c>
      <c r="C13" s="357" t="s">
        <v>396</v>
      </c>
      <c r="D13" s="360">
        <v>43690.0</v>
      </c>
      <c r="E13" s="360">
        <v>43690.0</v>
      </c>
      <c r="F13" s="357" t="s">
        <v>415</v>
      </c>
      <c r="G13" s="357" t="s">
        <v>416</v>
      </c>
      <c r="H13" s="357" t="s">
        <v>417</v>
      </c>
      <c r="I13" s="357" t="s">
        <v>401</v>
      </c>
      <c r="J13" s="364">
        <v>0.0</v>
      </c>
      <c r="K13" s="367"/>
      <c r="L13" s="357"/>
      <c r="M13" s="2"/>
    </row>
    <row r="14" ht="15.75" customHeight="1">
      <c r="A14" s="42"/>
      <c r="B14" s="357" t="s">
        <v>419</v>
      </c>
      <c r="C14" s="357" t="s">
        <v>396</v>
      </c>
      <c r="D14" s="360">
        <v>43696.0</v>
      </c>
      <c r="E14" s="360">
        <v>43696.0</v>
      </c>
      <c r="F14" s="357" t="s">
        <v>415</v>
      </c>
      <c r="G14" s="357" t="s">
        <v>416</v>
      </c>
      <c r="H14" s="357" t="s">
        <v>417</v>
      </c>
      <c r="I14" s="357" t="s">
        <v>401</v>
      </c>
      <c r="J14" s="364">
        <v>0.0</v>
      </c>
      <c r="K14" s="367"/>
      <c r="L14" s="357"/>
      <c r="M14" s="2"/>
    </row>
    <row r="15" ht="15.75" customHeight="1">
      <c r="A15" s="42"/>
      <c r="B15" s="357" t="s">
        <v>420</v>
      </c>
      <c r="C15" s="357" t="s">
        <v>396</v>
      </c>
      <c r="D15" s="360">
        <v>43696.0</v>
      </c>
      <c r="E15" s="360">
        <v>43689.0</v>
      </c>
      <c r="F15" s="357" t="s">
        <v>415</v>
      </c>
      <c r="G15" s="357" t="s">
        <v>416</v>
      </c>
      <c r="H15" s="357" t="s">
        <v>417</v>
      </c>
      <c r="I15" s="357" t="s">
        <v>401</v>
      </c>
      <c r="J15" s="364">
        <v>0.0</v>
      </c>
      <c r="K15" s="367"/>
      <c r="L15" s="357"/>
      <c r="M15" s="2"/>
    </row>
    <row r="16" ht="15.75" customHeight="1">
      <c r="A16" s="42"/>
      <c r="B16" s="357" t="s">
        <v>422</v>
      </c>
      <c r="C16" s="357" t="s">
        <v>423</v>
      </c>
      <c r="D16" s="360">
        <v>43691.0</v>
      </c>
      <c r="E16" s="360">
        <v>43693.0</v>
      </c>
      <c r="F16" s="357" t="s">
        <v>424</v>
      </c>
      <c r="G16" s="357" t="s">
        <v>399</v>
      </c>
      <c r="H16" s="357" t="s">
        <v>425</v>
      </c>
      <c r="I16" s="357" t="s">
        <v>426</v>
      </c>
      <c r="J16" s="364" t="s">
        <v>427</v>
      </c>
      <c r="K16" s="367"/>
      <c r="L16" s="357"/>
      <c r="M16" s="2"/>
    </row>
    <row r="17" ht="15.75" customHeight="1">
      <c r="A17" s="42"/>
      <c r="B17" s="357" t="s">
        <v>428</v>
      </c>
      <c r="C17" s="357" t="s">
        <v>423</v>
      </c>
      <c r="D17" s="360">
        <v>43691.0</v>
      </c>
      <c r="E17" s="360">
        <v>43692.0</v>
      </c>
      <c r="F17" s="357" t="s">
        <v>430</v>
      </c>
      <c r="G17" s="357" t="s">
        <v>399</v>
      </c>
      <c r="H17" s="357" t="s">
        <v>425</v>
      </c>
      <c r="I17" s="357" t="s">
        <v>426</v>
      </c>
      <c r="J17" s="364" t="s">
        <v>431</v>
      </c>
      <c r="K17" s="367"/>
      <c r="L17" s="357"/>
      <c r="M17" s="2"/>
    </row>
    <row r="18" ht="15.75" customHeight="1">
      <c r="A18" s="42"/>
      <c r="B18" s="357" t="s">
        <v>433</v>
      </c>
      <c r="C18" s="357" t="s">
        <v>434</v>
      </c>
      <c r="D18" s="360">
        <v>43691.0</v>
      </c>
      <c r="E18" s="360">
        <v>43692.0</v>
      </c>
      <c r="F18" s="357" t="s">
        <v>436</v>
      </c>
      <c r="G18" s="357" t="s">
        <v>399</v>
      </c>
      <c r="H18" s="357" t="s">
        <v>425</v>
      </c>
      <c r="I18" s="357" t="s">
        <v>426</v>
      </c>
      <c r="J18" s="364">
        <v>0.0</v>
      </c>
      <c r="K18" s="367"/>
      <c r="L18" s="357"/>
      <c r="M18" s="2"/>
    </row>
    <row r="19" ht="15.75" customHeight="1">
      <c r="A19" s="42"/>
      <c r="B19" s="357" t="s">
        <v>437</v>
      </c>
      <c r="C19" s="357" t="s">
        <v>396</v>
      </c>
      <c r="D19" s="360">
        <v>43692.0</v>
      </c>
      <c r="E19" s="360">
        <v>43693.0</v>
      </c>
      <c r="F19" s="357" t="s">
        <v>439</v>
      </c>
      <c r="G19" s="357" t="s">
        <v>399</v>
      </c>
      <c r="H19" s="357" t="s">
        <v>417</v>
      </c>
      <c r="I19" s="357" t="s">
        <v>426</v>
      </c>
      <c r="J19" s="364">
        <v>0.0</v>
      </c>
      <c r="K19" s="367"/>
      <c r="L19" s="357"/>
      <c r="M19" s="2"/>
    </row>
    <row r="20" ht="15.75" customHeight="1">
      <c r="A20" s="42"/>
      <c r="B20" s="357" t="s">
        <v>440</v>
      </c>
      <c r="C20" s="357" t="s">
        <v>423</v>
      </c>
      <c r="D20" s="360">
        <v>43689.0</v>
      </c>
      <c r="E20" s="360">
        <v>43689.0</v>
      </c>
      <c r="F20" s="357" t="s">
        <v>441</v>
      </c>
      <c r="G20" s="357" t="s">
        <v>399</v>
      </c>
      <c r="H20" s="357" t="s">
        <v>417</v>
      </c>
      <c r="I20" s="357" t="s">
        <v>411</v>
      </c>
      <c r="J20" s="364">
        <v>0.0</v>
      </c>
      <c r="K20" s="367"/>
      <c r="L20" s="357"/>
      <c r="M20" s="2"/>
    </row>
    <row r="21" ht="15.75" customHeight="1">
      <c r="A21" s="42"/>
      <c r="B21" s="357" t="s">
        <v>442</v>
      </c>
      <c r="C21" s="357" t="s">
        <v>396</v>
      </c>
      <c r="D21" s="360">
        <v>43690.0</v>
      </c>
      <c r="E21" s="360">
        <v>43690.0</v>
      </c>
      <c r="F21" s="357" t="s">
        <v>445</v>
      </c>
      <c r="G21" s="357" t="s">
        <v>399</v>
      </c>
      <c r="H21" s="357" t="s">
        <v>417</v>
      </c>
      <c r="I21" s="357" t="s">
        <v>401</v>
      </c>
      <c r="J21" s="364">
        <v>0.0</v>
      </c>
      <c r="K21" s="367" t="str">
        <f>iferror(CONCATENATE("Average understanding score: " &amp; averageif('PD Survey Responses'!$C:$C,$E21,'PD Survey Responses'!D:D) &amp; char(10) &amp;
"Average relevance score: " &amp; averageif('PD Survey Responses'!$C:$C,$E21,'PD Survey Responses'!E:E) &amp; char(10) &amp;
"Average facilitator score: " &amp; averageif('PD Survey Responses'!$C:$C,$E21,'PD Survey Responses'!F:F) &amp; char(10) &amp;
"Average worthwhile score: " &amp; averageif('PD Survey Responses'!$C:$C,$E21,'PD Survey Responses'!G:G)),)</f>
        <v/>
      </c>
      <c r="L21" s="357"/>
      <c r="M21" s="2"/>
    </row>
    <row r="22" ht="15.75" customHeight="1">
      <c r="A22" s="42"/>
      <c r="B22" s="357" t="s">
        <v>448</v>
      </c>
      <c r="C22" s="357" t="s">
        <v>396</v>
      </c>
      <c r="D22" s="360">
        <v>43733.0</v>
      </c>
      <c r="E22" s="360">
        <v>43733.0</v>
      </c>
      <c r="F22" s="357" t="s">
        <v>449</v>
      </c>
      <c r="G22" s="357" t="s">
        <v>399</v>
      </c>
      <c r="H22" s="357" t="s">
        <v>425</v>
      </c>
      <c r="I22" s="357" t="s">
        <v>411</v>
      </c>
      <c r="J22" s="357" t="s">
        <v>450</v>
      </c>
      <c r="K22" s="367" t="str">
        <f>iferror(CONCATENATE("Average understanding score: " &amp; averageif('PD Survey Responses'!$C:$C,$E22,'PD Survey Responses'!D:D) &amp; char(10) &amp;
"Average relevance score: " &amp; averageif('PD Survey Responses'!$C:$C,$E22,'PD Survey Responses'!E:E) &amp; char(10) &amp;
"Average facilitator score: " &amp; averageif('PD Survey Responses'!$C:$C,$E22,'PD Survey Responses'!F:F) &amp; char(10) &amp;
"Average worthwhile score: " &amp; averageif('PD Survey Responses'!$C:$C,$E22,'PD Survey Responses'!G:G)),)</f>
        <v/>
      </c>
      <c r="L22" s="357"/>
      <c r="M22" s="2"/>
    </row>
    <row r="23" ht="15.75" customHeight="1">
      <c r="A23" s="42"/>
      <c r="B23" s="357" t="s">
        <v>454</v>
      </c>
      <c r="C23" s="357" t="s">
        <v>396</v>
      </c>
      <c r="D23" s="360">
        <v>43734.0</v>
      </c>
      <c r="E23" s="360">
        <v>43734.0</v>
      </c>
      <c r="F23" s="357" t="s">
        <v>449</v>
      </c>
      <c r="G23" s="357" t="s">
        <v>399</v>
      </c>
      <c r="H23" s="357" t="s">
        <v>425</v>
      </c>
      <c r="I23" s="357" t="s">
        <v>411</v>
      </c>
      <c r="J23" s="357" t="s">
        <v>450</v>
      </c>
      <c r="K23" s="367" t="str">
        <f>iferror(CONCATENATE("Average understanding score: " &amp; averageif('PD Survey Responses'!$C:$C,$E23,'PD Survey Responses'!D:D) &amp; char(10) &amp;
"Average relevance score: " &amp; averageif('PD Survey Responses'!$C:$C,$E23,'PD Survey Responses'!E:E) &amp; char(10) &amp;
"Average facilitator score: " &amp; averageif('PD Survey Responses'!$C:$C,$E23,'PD Survey Responses'!F:F) &amp; char(10) &amp;
"Average worthwhile score: " &amp; averageif('PD Survey Responses'!$C:$C,$E23,'PD Survey Responses'!G:G)),)</f>
        <v/>
      </c>
      <c r="L23" s="357"/>
      <c r="M23" s="2"/>
    </row>
    <row r="24" ht="15.75" customHeight="1">
      <c r="A24" s="42"/>
      <c r="B24" s="357" t="s">
        <v>456</v>
      </c>
      <c r="C24" s="357" t="s">
        <v>396</v>
      </c>
      <c r="D24" s="360">
        <v>43748.0</v>
      </c>
      <c r="E24" s="360">
        <v>43952.0</v>
      </c>
      <c r="F24" s="357" t="s">
        <v>457</v>
      </c>
      <c r="G24" s="357" t="s">
        <v>458</v>
      </c>
      <c r="H24" s="357" t="s">
        <v>425</v>
      </c>
      <c r="I24" s="357" t="s">
        <v>459</v>
      </c>
      <c r="J24" s="367" t="s">
        <v>461</v>
      </c>
      <c r="K24" s="367" t="str">
        <f>iferror(CONCATENATE("Average understanding score: " &amp; averageif('PD Survey Responses'!$C:$C,$E24,'PD Survey Responses'!D:D) &amp; char(10) &amp;
"Average relevance score: " &amp; averageif('PD Survey Responses'!$C:$C,$E24,'PD Survey Responses'!E:E) &amp; char(10) &amp;
"Average facilitator score: " &amp; averageif('PD Survey Responses'!$C:$C,$E24,'PD Survey Responses'!F:F) &amp; char(10) &amp;
"Average worthwhile score: " &amp; averageif('PD Survey Responses'!$C:$C,$E24,'PD Survey Responses'!G:G)),)</f>
        <v/>
      </c>
      <c r="L24" s="357"/>
      <c r="M24" s="2"/>
    </row>
    <row r="25" ht="15.75" customHeight="1">
      <c r="A25" s="42"/>
      <c r="B25" s="357" t="s">
        <v>465</v>
      </c>
      <c r="C25" s="357" t="s">
        <v>396</v>
      </c>
      <c r="D25" s="360">
        <v>43748.0</v>
      </c>
      <c r="E25" s="360">
        <v>43952.0</v>
      </c>
      <c r="F25" s="357" t="s">
        <v>457</v>
      </c>
      <c r="G25" s="357" t="s">
        <v>458</v>
      </c>
      <c r="H25" s="357" t="s">
        <v>425</v>
      </c>
      <c r="I25" s="357" t="s">
        <v>459</v>
      </c>
      <c r="J25" s="367" t="s">
        <v>461</v>
      </c>
      <c r="K25" s="367" t="str">
        <f>iferror(CONCATENATE("Average understanding score: " &amp; averageif('PD Survey Responses'!$C:$C,$E25,'PD Survey Responses'!D:D) &amp; char(10) &amp;
"Average relevance score: " &amp; averageif('PD Survey Responses'!$C:$C,$E25,'PD Survey Responses'!E:E) &amp; char(10) &amp;
"Average facilitator score: " &amp; averageif('PD Survey Responses'!$C:$C,$E25,'PD Survey Responses'!F:F) &amp; char(10) &amp;
"Average worthwhile score: " &amp; averageif('PD Survey Responses'!$C:$C,$E25,'PD Survey Responses'!G:G)),)</f>
        <v/>
      </c>
      <c r="L25" s="357"/>
      <c r="M25" s="2"/>
    </row>
    <row r="26" ht="15.75" customHeight="1">
      <c r="A26" s="42"/>
      <c r="B26" s="357" t="s">
        <v>470</v>
      </c>
      <c r="C26" s="357" t="s">
        <v>396</v>
      </c>
      <c r="D26" s="360">
        <v>43748.0</v>
      </c>
      <c r="E26" s="360">
        <v>43952.0</v>
      </c>
      <c r="F26" s="357" t="s">
        <v>457</v>
      </c>
      <c r="G26" s="357" t="s">
        <v>458</v>
      </c>
      <c r="H26" s="357" t="s">
        <v>425</v>
      </c>
      <c r="I26" s="357" t="s">
        <v>459</v>
      </c>
      <c r="J26" s="367" t="s">
        <v>461</v>
      </c>
      <c r="K26" s="367" t="str">
        <f>iferror(CONCATENATE("Average understanding score: " &amp; averageif('PD Survey Responses'!$C:$C,$E26,'PD Survey Responses'!D:D) &amp; char(10) &amp;
"Average relevance score: " &amp; averageif('PD Survey Responses'!$C:$C,$E26,'PD Survey Responses'!E:E) &amp; char(10) &amp;
"Average facilitator score: " &amp; averageif('PD Survey Responses'!$C:$C,$E26,'PD Survey Responses'!F:F) &amp; char(10) &amp;
"Average worthwhile score: " &amp; averageif('PD Survey Responses'!$C:$C,$E26,'PD Survey Responses'!G:G)),)</f>
        <v/>
      </c>
      <c r="L26" s="357"/>
      <c r="M26" s="2"/>
    </row>
    <row r="27" ht="15.75" customHeight="1">
      <c r="A27" s="42"/>
      <c r="B27" s="357" t="s">
        <v>475</v>
      </c>
      <c r="C27" s="357" t="s">
        <v>396</v>
      </c>
      <c r="D27" s="360">
        <v>43748.0</v>
      </c>
      <c r="E27" s="360">
        <v>43952.0</v>
      </c>
      <c r="F27" s="357" t="s">
        <v>457</v>
      </c>
      <c r="G27" s="357" t="s">
        <v>458</v>
      </c>
      <c r="H27" s="357" t="s">
        <v>425</v>
      </c>
      <c r="I27" s="357" t="s">
        <v>459</v>
      </c>
      <c r="J27" s="367" t="s">
        <v>461</v>
      </c>
      <c r="K27" s="367" t="str">
        <f>iferror(CONCATENATE("Average understanding score: " &amp; averageif('PD Survey Responses'!$C:$C,$E27,'PD Survey Responses'!D:D) &amp; char(10) &amp;
"Average relevance score: " &amp; averageif('PD Survey Responses'!$C:$C,$E27,'PD Survey Responses'!E:E) &amp; char(10) &amp;
"Average facilitator score: " &amp; averageif('PD Survey Responses'!$C:$C,$E27,'PD Survey Responses'!F:F) &amp; char(10) &amp;
"Average worthwhile score: " &amp; averageif('PD Survey Responses'!$C:$C,$E27,'PD Survey Responses'!G:G)),)</f>
        <v/>
      </c>
      <c r="L27" s="357"/>
      <c r="M27" s="2"/>
    </row>
    <row r="28" ht="15.75" customHeight="1">
      <c r="A28" s="42"/>
      <c r="B28" s="357" t="s">
        <v>476</v>
      </c>
      <c r="C28" s="357" t="s">
        <v>396</v>
      </c>
      <c r="D28" s="360">
        <v>43748.0</v>
      </c>
      <c r="E28" s="360">
        <v>43952.0</v>
      </c>
      <c r="F28" s="357" t="s">
        <v>457</v>
      </c>
      <c r="G28" s="357" t="s">
        <v>458</v>
      </c>
      <c r="H28" s="357" t="s">
        <v>425</v>
      </c>
      <c r="I28" s="357" t="s">
        <v>459</v>
      </c>
      <c r="J28" s="367" t="s">
        <v>461</v>
      </c>
      <c r="K28" s="367" t="str">
        <f>iferror(CONCATENATE("Average understanding score: " &amp; averageif('PD Survey Responses'!$C:$C,$E28,'PD Survey Responses'!D:D) &amp; char(10) &amp;
"Average relevance score: " &amp; averageif('PD Survey Responses'!$C:$C,$E28,'PD Survey Responses'!E:E) &amp; char(10) &amp;
"Average facilitator score: " &amp; averageif('PD Survey Responses'!$C:$C,$E28,'PD Survey Responses'!F:F) &amp; char(10) &amp;
"Average worthwhile score: " &amp; averageif('PD Survey Responses'!$C:$C,$E28,'PD Survey Responses'!G:G)),)</f>
        <v/>
      </c>
      <c r="L28" s="357"/>
      <c r="M28" s="2"/>
    </row>
    <row r="29" ht="15.75" customHeight="1">
      <c r="A29" s="42"/>
      <c r="B29" s="357" t="s">
        <v>478</v>
      </c>
      <c r="C29" s="357" t="s">
        <v>396</v>
      </c>
      <c r="D29" s="360">
        <v>43748.0</v>
      </c>
      <c r="E29" s="360">
        <v>43952.0</v>
      </c>
      <c r="F29" s="357" t="s">
        <v>457</v>
      </c>
      <c r="G29" s="357" t="s">
        <v>458</v>
      </c>
      <c r="H29" s="357" t="s">
        <v>425</v>
      </c>
      <c r="I29" s="357" t="s">
        <v>459</v>
      </c>
      <c r="J29" s="367" t="s">
        <v>461</v>
      </c>
      <c r="K29" s="367" t="str">
        <f>iferror(CONCATENATE("Average understanding score: " &amp; averageif('PD Survey Responses'!$C:$C,$E29,'PD Survey Responses'!D:D) &amp; char(10) &amp;
"Average relevance score: " &amp; averageif('PD Survey Responses'!$C:$C,$E29,'PD Survey Responses'!E:E) &amp; char(10) &amp;
"Average facilitator score: " &amp; averageif('PD Survey Responses'!$C:$C,$E29,'PD Survey Responses'!F:F) &amp; char(10) &amp;
"Average worthwhile score: " &amp; averageif('PD Survey Responses'!$C:$C,$E29,'PD Survey Responses'!G:G)),)</f>
        <v/>
      </c>
      <c r="L29" s="357"/>
      <c r="M29" s="2"/>
    </row>
    <row r="30" ht="15.75" customHeight="1">
      <c r="A30" s="42"/>
      <c r="B30" s="357" t="s">
        <v>480</v>
      </c>
      <c r="C30" s="357" t="s">
        <v>396</v>
      </c>
      <c r="D30" s="360">
        <v>43748.0</v>
      </c>
      <c r="E30" s="360">
        <v>43952.0</v>
      </c>
      <c r="F30" s="357" t="s">
        <v>457</v>
      </c>
      <c r="G30" s="357" t="s">
        <v>458</v>
      </c>
      <c r="H30" s="357" t="s">
        <v>425</v>
      </c>
      <c r="I30" s="357" t="s">
        <v>459</v>
      </c>
      <c r="J30" s="367" t="s">
        <v>461</v>
      </c>
      <c r="K30" s="367" t="str">
        <f>iferror(CONCATENATE("Average understanding score: " &amp; averageif('PD Survey Responses'!$C:$C,$E30,'PD Survey Responses'!D:D) &amp; char(10) &amp;
"Average relevance score: " &amp; averageif('PD Survey Responses'!$C:$C,$E30,'PD Survey Responses'!E:E) &amp; char(10) &amp;
"Average facilitator score: " &amp; averageif('PD Survey Responses'!$C:$C,$E30,'PD Survey Responses'!F:F) &amp; char(10) &amp;
"Average worthwhile score: " &amp; averageif('PD Survey Responses'!$C:$C,$E30,'PD Survey Responses'!G:G)),)</f>
        <v/>
      </c>
      <c r="L30" s="357"/>
      <c r="M30" s="2"/>
    </row>
    <row r="31" ht="15.75" customHeight="1">
      <c r="A31" s="42"/>
      <c r="B31" s="357" t="s">
        <v>482</v>
      </c>
      <c r="C31" s="357" t="s">
        <v>396</v>
      </c>
      <c r="D31" s="360">
        <v>43748.0</v>
      </c>
      <c r="E31" s="360">
        <v>43952.0</v>
      </c>
      <c r="F31" s="357" t="s">
        <v>457</v>
      </c>
      <c r="G31" s="357" t="s">
        <v>458</v>
      </c>
      <c r="H31" s="357" t="s">
        <v>425</v>
      </c>
      <c r="I31" s="357" t="s">
        <v>459</v>
      </c>
      <c r="J31" s="367" t="s">
        <v>461</v>
      </c>
      <c r="K31" s="367" t="str">
        <f>iferror(CONCATENATE("Average understanding score: " &amp; averageif('PD Survey Responses'!$C:$C,$E31,'PD Survey Responses'!D:D) &amp; char(10) &amp;
"Average relevance score: " &amp; averageif('PD Survey Responses'!$C:$C,$E31,'PD Survey Responses'!E:E) &amp; char(10) &amp;
"Average facilitator score: " &amp; averageif('PD Survey Responses'!$C:$C,$E31,'PD Survey Responses'!F:F) &amp; char(10) &amp;
"Average worthwhile score: " &amp; averageif('PD Survey Responses'!$C:$C,$E31,'PD Survey Responses'!G:G)),)</f>
        <v/>
      </c>
      <c r="L31" s="357"/>
      <c r="M31" s="2"/>
    </row>
    <row r="32" ht="15.75" customHeight="1">
      <c r="A32" s="42"/>
      <c r="B32" s="357" t="s">
        <v>484</v>
      </c>
      <c r="C32" s="357" t="s">
        <v>485</v>
      </c>
      <c r="D32" s="360">
        <v>43700.0</v>
      </c>
      <c r="E32" s="360">
        <v>43700.0</v>
      </c>
      <c r="F32" s="357" t="s">
        <v>441</v>
      </c>
      <c r="G32" s="357" t="s">
        <v>486</v>
      </c>
      <c r="H32" s="357" t="s">
        <v>417</v>
      </c>
      <c r="I32" s="357" t="s">
        <v>401</v>
      </c>
      <c r="J32" s="364">
        <v>35.0</v>
      </c>
      <c r="K32" s="367" t="str">
        <f>iferror(CONCATENATE("Average understanding score: " &amp; averageif('PD Survey Responses'!$C:$C,$E32,'PD Survey Responses'!D:D) &amp; char(10) &amp;
"Average relevance score: " &amp; averageif('PD Survey Responses'!$C:$C,$E32,'PD Survey Responses'!E:E) &amp; char(10) &amp;
"Average facilitator score: " &amp; averageif('PD Survey Responses'!$C:$C,$E32,'PD Survey Responses'!F:F) &amp; char(10) &amp;
"Average worthwhile score: " &amp; averageif('PD Survey Responses'!$C:$C,$E32,'PD Survey Responses'!G:G)),)</f>
        <v/>
      </c>
      <c r="L32" s="357"/>
      <c r="M32" s="2"/>
    </row>
    <row r="33" ht="15.75" customHeight="1">
      <c r="A33" s="42"/>
      <c r="B33" s="357" t="s">
        <v>487</v>
      </c>
      <c r="C33" s="357" t="s">
        <v>485</v>
      </c>
      <c r="D33" s="360">
        <v>43720.0</v>
      </c>
      <c r="E33" s="360">
        <v>43720.0</v>
      </c>
      <c r="F33" s="357" t="s">
        <v>441</v>
      </c>
      <c r="G33" s="357" t="s">
        <v>486</v>
      </c>
      <c r="H33" s="357" t="s">
        <v>417</v>
      </c>
      <c r="I33" s="357" t="s">
        <v>401</v>
      </c>
      <c r="J33" s="364">
        <v>35.0</v>
      </c>
      <c r="K33" s="367" t="str">
        <f>iferror(CONCATENATE("Average understanding score: " &amp; averageif('PD Survey Responses'!$C:$C,$E33,'PD Survey Responses'!D:D) &amp; char(10) &amp;
"Average relevance score: " &amp; averageif('PD Survey Responses'!$C:$C,$E33,'PD Survey Responses'!E:E) &amp; char(10) &amp;
"Average facilitator score: " &amp; averageif('PD Survey Responses'!$C:$C,$E33,'PD Survey Responses'!F:F) &amp; char(10) &amp;
"Average worthwhile score: " &amp; averageif('PD Survey Responses'!$C:$C,$E33,'PD Survey Responses'!G:G)),)</f>
        <v/>
      </c>
      <c r="L33" s="357"/>
      <c r="M33" s="2"/>
    </row>
    <row r="34" ht="15.75" customHeight="1">
      <c r="A34" s="42"/>
      <c r="B34" s="357" t="s">
        <v>490</v>
      </c>
      <c r="C34" s="357" t="s">
        <v>485</v>
      </c>
      <c r="D34" s="360">
        <v>43724.0</v>
      </c>
      <c r="E34" s="360">
        <v>43724.0</v>
      </c>
      <c r="F34" s="357" t="s">
        <v>441</v>
      </c>
      <c r="G34" s="357" t="s">
        <v>486</v>
      </c>
      <c r="H34" s="357" t="s">
        <v>417</v>
      </c>
      <c r="I34" s="357" t="s">
        <v>401</v>
      </c>
      <c r="J34" s="364">
        <v>0.0</v>
      </c>
      <c r="K34" s="367" t="str">
        <f>iferror(CONCATENATE("Average understanding score: " &amp; averageif('PD Survey Responses'!$C:$C,$E34,'PD Survey Responses'!D:D) &amp; char(10) &amp;
"Average relevance score: " &amp; averageif('PD Survey Responses'!$C:$C,$E34,'PD Survey Responses'!E:E) &amp; char(10) &amp;
"Average facilitator score: " &amp; averageif('PD Survey Responses'!$C:$C,$E34,'PD Survey Responses'!F:F) &amp; char(10) &amp;
"Average worthwhile score: " &amp; averageif('PD Survey Responses'!$C:$C,$E34,'PD Survey Responses'!G:G)),)</f>
        <v/>
      </c>
      <c r="L34" s="357"/>
      <c r="M34" s="2"/>
    </row>
    <row r="35" ht="15.75" customHeight="1">
      <c r="A35" s="42"/>
      <c r="B35" s="357" t="s">
        <v>491</v>
      </c>
      <c r="C35" s="357" t="s">
        <v>485</v>
      </c>
      <c r="D35" s="360">
        <v>43725.0</v>
      </c>
      <c r="E35" s="360">
        <v>43725.0</v>
      </c>
      <c r="F35" s="357" t="s">
        <v>441</v>
      </c>
      <c r="G35" s="357" t="s">
        <v>486</v>
      </c>
      <c r="H35" s="357" t="s">
        <v>417</v>
      </c>
      <c r="I35" s="357" t="s">
        <v>401</v>
      </c>
      <c r="J35" s="364">
        <v>0.0</v>
      </c>
      <c r="K35" s="367" t="str">
        <f>iferror(CONCATENATE("Average understanding score: " &amp; averageif('PD Survey Responses'!$C:$C,$E35,'PD Survey Responses'!D:D) &amp; char(10) &amp;
"Average relevance score: " &amp; averageif('PD Survey Responses'!$C:$C,$E35,'PD Survey Responses'!E:E) &amp; char(10) &amp;
"Average facilitator score: " &amp; averageif('PD Survey Responses'!$C:$C,$E35,'PD Survey Responses'!F:F) &amp; char(10) &amp;
"Average worthwhile score: " &amp; averageif('PD Survey Responses'!$C:$C,$E35,'PD Survey Responses'!G:G)),)</f>
        <v/>
      </c>
      <c r="L35" s="357"/>
      <c r="M35" s="2"/>
    </row>
    <row r="36" ht="15.75" customHeight="1">
      <c r="A36" s="42"/>
      <c r="B36" s="357" t="s">
        <v>493</v>
      </c>
      <c r="C36" s="357" t="s">
        <v>485</v>
      </c>
      <c r="D36" s="360">
        <v>43741.0</v>
      </c>
      <c r="E36" s="360">
        <v>43741.0</v>
      </c>
      <c r="F36" s="357" t="s">
        <v>441</v>
      </c>
      <c r="G36" s="357" t="s">
        <v>399</v>
      </c>
      <c r="H36" s="357" t="s">
        <v>417</v>
      </c>
      <c r="I36" s="357" t="s">
        <v>411</v>
      </c>
      <c r="J36" s="364">
        <v>0.0</v>
      </c>
      <c r="K36" s="367"/>
      <c r="L36" s="357"/>
      <c r="M36" s="2"/>
    </row>
    <row r="37" ht="15.75" customHeight="1">
      <c r="A37" s="42"/>
      <c r="B37" s="357" t="s">
        <v>495</v>
      </c>
      <c r="C37" s="357" t="s">
        <v>396</v>
      </c>
      <c r="D37" s="360">
        <v>43742.0</v>
      </c>
      <c r="E37" s="360">
        <v>43742.0</v>
      </c>
      <c r="F37" s="357" t="s">
        <v>445</v>
      </c>
      <c r="G37" s="357" t="s">
        <v>399</v>
      </c>
      <c r="H37" s="357" t="s">
        <v>417</v>
      </c>
      <c r="I37" s="357" t="s">
        <v>411</v>
      </c>
      <c r="J37" s="364">
        <v>0.0</v>
      </c>
      <c r="K37" s="367"/>
      <c r="L37" s="357"/>
      <c r="M37" s="2"/>
    </row>
    <row r="38" ht="15.75" customHeight="1">
      <c r="A38" s="42"/>
      <c r="B38" s="357" t="s">
        <v>496</v>
      </c>
      <c r="C38" s="357" t="s">
        <v>485</v>
      </c>
      <c r="D38" s="360">
        <v>43768.0</v>
      </c>
      <c r="E38" s="360">
        <v>43768.0</v>
      </c>
      <c r="F38" s="357" t="s">
        <v>441</v>
      </c>
      <c r="G38" s="357" t="s">
        <v>486</v>
      </c>
      <c r="H38" s="357" t="s">
        <v>417</v>
      </c>
      <c r="I38" s="357" t="s">
        <v>401</v>
      </c>
      <c r="J38" s="364">
        <v>0.0</v>
      </c>
      <c r="K38" s="367" t="str">
        <f>iferror(CONCATENATE("Average understanding score: " &amp; averageif('PD Survey Responses'!$C:$C,$E38,'PD Survey Responses'!D:D) &amp; char(10) &amp;
"Average relevance score: " &amp; averageif('PD Survey Responses'!$C:$C,$E38,'PD Survey Responses'!E:E) &amp; char(10) &amp;
"Average facilitator score: " &amp; averageif('PD Survey Responses'!$C:$C,$E38,'PD Survey Responses'!F:F) &amp; char(10) &amp;
"Average worthwhile score: " &amp; averageif('PD Survey Responses'!$C:$C,$E38,'PD Survey Responses'!G:G)),)</f>
        <v/>
      </c>
      <c r="L38" s="357"/>
      <c r="M38" s="2"/>
    </row>
    <row r="39" ht="15.75" customHeight="1">
      <c r="A39" s="42"/>
      <c r="B39" s="357" t="s">
        <v>500</v>
      </c>
      <c r="C39" s="357" t="s">
        <v>396</v>
      </c>
      <c r="D39" s="360">
        <v>43742.0</v>
      </c>
      <c r="E39" s="360">
        <v>43742.0</v>
      </c>
      <c r="F39" s="357" t="s">
        <v>502</v>
      </c>
      <c r="G39" s="357" t="s">
        <v>399</v>
      </c>
      <c r="H39" s="357" t="s">
        <v>417</v>
      </c>
      <c r="I39" s="357" t="s">
        <v>401</v>
      </c>
      <c r="J39" s="364">
        <v>0.0</v>
      </c>
      <c r="K39" s="367"/>
      <c r="L39" s="357"/>
      <c r="M39" s="2"/>
    </row>
    <row r="40" ht="15.75" customHeight="1">
      <c r="A40" s="42"/>
      <c r="B40" s="357" t="s">
        <v>505</v>
      </c>
      <c r="C40" s="357" t="s">
        <v>396</v>
      </c>
      <c r="D40" s="360">
        <v>43742.0</v>
      </c>
      <c r="E40" s="360">
        <v>43742.0</v>
      </c>
      <c r="F40" s="357" t="s">
        <v>502</v>
      </c>
      <c r="G40" s="357" t="s">
        <v>399</v>
      </c>
      <c r="H40" s="357" t="s">
        <v>417</v>
      </c>
      <c r="I40" s="357" t="s">
        <v>401</v>
      </c>
      <c r="J40" s="364">
        <v>0.0</v>
      </c>
      <c r="K40" s="367"/>
      <c r="L40" s="357"/>
      <c r="M40" s="2"/>
    </row>
    <row r="41" ht="15.75" customHeight="1">
      <c r="A41" s="42"/>
      <c r="B41" s="357" t="s">
        <v>507</v>
      </c>
      <c r="C41" s="357" t="s">
        <v>485</v>
      </c>
      <c r="D41" s="360">
        <v>43762.0</v>
      </c>
      <c r="E41" s="360">
        <v>43762.0</v>
      </c>
      <c r="F41" s="357" t="s">
        <v>441</v>
      </c>
      <c r="G41" s="357" t="s">
        <v>399</v>
      </c>
      <c r="H41" s="357" t="s">
        <v>417</v>
      </c>
      <c r="I41" s="357" t="s">
        <v>401</v>
      </c>
      <c r="J41" s="364"/>
      <c r="K41" s="367"/>
      <c r="L41" s="357"/>
      <c r="M41" s="2"/>
    </row>
    <row r="42" ht="15.75" customHeight="1">
      <c r="A42" s="42"/>
      <c r="B42" s="357" t="s">
        <v>508</v>
      </c>
      <c r="C42" s="357" t="s">
        <v>485</v>
      </c>
      <c r="D42" s="360">
        <v>43603.0</v>
      </c>
      <c r="E42" s="360">
        <v>43645.0</v>
      </c>
      <c r="F42" s="357" t="s">
        <v>509</v>
      </c>
      <c r="G42" s="357" t="s">
        <v>510</v>
      </c>
      <c r="H42" s="357" t="s">
        <v>425</v>
      </c>
      <c r="I42" s="357" t="s">
        <v>411</v>
      </c>
      <c r="J42" s="364">
        <v>19800.0</v>
      </c>
      <c r="K42" s="367" t="str">
        <f>iferror(CONCATENATE("Average understanding score: " &amp; averageif('PD Survey Responses'!$C:$C,$E42,'PD Survey Responses'!D:D) &amp; char(10) &amp;
"Average relevance score: " &amp; averageif('PD Survey Responses'!$C:$C,$E42,'PD Survey Responses'!E:E) &amp; char(10) &amp;
"Average facilitator score: " &amp; averageif('PD Survey Responses'!$C:$C,$E42,'PD Survey Responses'!F:F) &amp; char(10) &amp;
"Average worthwhile score: " &amp; averageif('PD Survey Responses'!$C:$C,$E42,'PD Survey Responses'!G:G)),)</f>
        <v/>
      </c>
      <c r="L42" s="357"/>
      <c r="M42" s="2"/>
    </row>
    <row r="43" ht="15.75" customHeight="1">
      <c r="A43" s="42"/>
      <c r="B43" s="357" t="s">
        <v>511</v>
      </c>
      <c r="C43" s="357" t="s">
        <v>396</v>
      </c>
      <c r="D43" s="360">
        <v>43718.0</v>
      </c>
      <c r="E43" s="360">
        <v>43987.0</v>
      </c>
      <c r="F43" s="357" t="s">
        <v>512</v>
      </c>
      <c r="G43" s="357" t="s">
        <v>399</v>
      </c>
      <c r="H43" s="357" t="s">
        <v>514</v>
      </c>
      <c r="I43" s="357" t="s">
        <v>515</v>
      </c>
      <c r="J43" s="364">
        <v>0.0</v>
      </c>
      <c r="K43" s="367" t="str">
        <f>iferror(CONCATENATE("Average understanding score: " &amp; averageif('PD Survey Responses'!$C:$C,$E43,'PD Survey Responses'!D:D) &amp; char(10) &amp;
"Average relevance score: " &amp; averageif('PD Survey Responses'!$C:$C,$E43,'PD Survey Responses'!E:E) &amp; char(10) &amp;
"Average facilitator score: " &amp; averageif('PD Survey Responses'!$C:$C,$E43,'PD Survey Responses'!F:F) &amp; char(10) &amp;
"Average worthwhile score: " &amp; averageif('PD Survey Responses'!$C:$C,$E43,'PD Survey Responses'!G:G)),)</f>
        <v/>
      </c>
      <c r="L43" s="357"/>
      <c r="M43" s="2"/>
    </row>
    <row r="44" ht="15.75" customHeight="1">
      <c r="A44" s="42"/>
      <c r="B44" s="357" t="s">
        <v>517</v>
      </c>
      <c r="C44" s="357" t="s">
        <v>396</v>
      </c>
      <c r="D44" s="360">
        <v>43718.0</v>
      </c>
      <c r="E44" s="360">
        <v>43987.0</v>
      </c>
      <c r="F44" s="357" t="s">
        <v>519</v>
      </c>
      <c r="G44" s="357" t="s">
        <v>399</v>
      </c>
      <c r="H44" s="357" t="s">
        <v>514</v>
      </c>
      <c r="I44" s="357" t="s">
        <v>411</v>
      </c>
      <c r="J44" s="364">
        <v>0.0</v>
      </c>
      <c r="K44" s="367" t="str">
        <f>iferror(CONCATENATE("Average understanding score: " &amp; averageif('PD Survey Responses'!$C:$C,$E44,'PD Survey Responses'!D:D) &amp; char(10) &amp;
"Average relevance score: " &amp; averageif('PD Survey Responses'!$C:$C,$E44,'PD Survey Responses'!E:E) &amp; char(10) &amp;
"Average facilitator score: " &amp; averageif('PD Survey Responses'!$C:$C,$E44,'PD Survey Responses'!F:F) &amp; char(10) &amp;
"Average worthwhile score: " &amp; averageif('PD Survey Responses'!$C:$C,$E44,'PD Survey Responses'!G:G)),)</f>
        <v/>
      </c>
      <c r="L44" s="357"/>
      <c r="M44" s="2"/>
    </row>
    <row r="45" ht="15.75" customHeight="1">
      <c r="A45" s="42"/>
      <c r="B45" s="357" t="s">
        <v>522</v>
      </c>
      <c r="C45" s="357" t="s">
        <v>485</v>
      </c>
      <c r="D45" s="360">
        <v>43757.0</v>
      </c>
      <c r="E45" s="360">
        <v>43960.0</v>
      </c>
      <c r="F45" s="357" t="s">
        <v>524</v>
      </c>
      <c r="G45" s="357" t="s">
        <v>510</v>
      </c>
      <c r="H45" s="357" t="s">
        <v>425</v>
      </c>
      <c r="I45" s="357" t="s">
        <v>411</v>
      </c>
      <c r="J45" s="364">
        <v>14300.0</v>
      </c>
      <c r="K45" s="367" t="str">
        <f>iferror(CONCATENATE("Average understanding score: " &amp; averageif('PD Survey Responses'!$C:$C,$E45,'PD Survey Responses'!D:D) &amp; char(10) &amp;
"Average relevance score: " &amp; averageif('PD Survey Responses'!$C:$C,$E45,'PD Survey Responses'!E:E) &amp; char(10) &amp;
"Average facilitator score: " &amp; averageif('PD Survey Responses'!$C:$C,$E45,'PD Survey Responses'!F:F) &amp; char(10) &amp;
"Average worthwhile score: " &amp; averageif('PD Survey Responses'!$C:$C,$E45,'PD Survey Responses'!G:G)),)</f>
        <v/>
      </c>
      <c r="L45" s="357"/>
      <c r="M45" s="2"/>
    </row>
    <row r="46" ht="15.75" customHeight="1">
      <c r="A46" s="42"/>
      <c r="B46" s="357" t="s">
        <v>525</v>
      </c>
      <c r="C46" s="357" t="s">
        <v>485</v>
      </c>
      <c r="D46" s="360">
        <v>43955.0</v>
      </c>
      <c r="E46" s="360">
        <v>43957.0</v>
      </c>
      <c r="F46" s="357" t="s">
        <v>525</v>
      </c>
      <c r="G46" s="357" t="s">
        <v>486</v>
      </c>
      <c r="H46" s="357" t="s">
        <v>425</v>
      </c>
      <c r="I46" s="357" t="s">
        <v>411</v>
      </c>
      <c r="J46" s="357">
        <v>3500.0</v>
      </c>
      <c r="K46" s="367" t="str">
        <f>iferror(CONCATENATE("Average understanding score: " &amp; averageif('PD Survey Responses'!$C:$C,$E46,'PD Survey Responses'!D:D) &amp; char(10) &amp;
"Average relevance score: " &amp; averageif('PD Survey Responses'!$C:$C,$E46,'PD Survey Responses'!E:E) &amp; char(10) &amp;
"Average facilitator score: " &amp; averageif('PD Survey Responses'!$C:$C,$E46,'PD Survey Responses'!F:F) &amp; char(10) &amp;
"Average worthwhile score: " &amp; averageif('PD Survey Responses'!$C:$C,$E46,'PD Survey Responses'!G:G)),)</f>
        <v/>
      </c>
      <c r="L46" s="357"/>
      <c r="M46" s="2"/>
    </row>
    <row r="47" ht="15.75" customHeight="1">
      <c r="A47" s="42"/>
      <c r="B47" s="357" t="s">
        <v>528</v>
      </c>
      <c r="C47" s="357" t="s">
        <v>485</v>
      </c>
      <c r="D47" s="360">
        <v>7214.0</v>
      </c>
      <c r="E47" s="360">
        <v>43982.0</v>
      </c>
      <c r="F47" s="357" t="s">
        <v>530</v>
      </c>
      <c r="G47" s="357" t="s">
        <v>486</v>
      </c>
      <c r="H47" s="357" t="s">
        <v>400</v>
      </c>
      <c r="I47" s="357" t="s">
        <v>531</v>
      </c>
      <c r="J47" s="364">
        <v>0.0</v>
      </c>
      <c r="K47" s="367" t="str">
        <f>iferror(CONCATENATE("Average understanding score: " &amp; averageif('PD Survey Responses'!$C:$C,$E47,'PD Survey Responses'!D:D) &amp; char(10) &amp;
"Average relevance score: " &amp; averageif('PD Survey Responses'!$C:$C,$E47,'PD Survey Responses'!E:E) &amp; char(10) &amp;
"Average facilitator score: " &amp; averageif('PD Survey Responses'!$C:$C,$E47,'PD Survey Responses'!F:F) &amp; char(10) &amp;
"Average worthwhile score: " &amp; averageif('PD Survey Responses'!$C:$C,$E47,'PD Survey Responses'!G:G)),)</f>
        <v/>
      </c>
      <c r="L47" s="357"/>
      <c r="M47" s="2"/>
    </row>
    <row r="48" ht="15.75" customHeight="1">
      <c r="A48" s="42"/>
      <c r="B48" s="357" t="s">
        <v>538</v>
      </c>
      <c r="C48" s="357" t="s">
        <v>485</v>
      </c>
      <c r="D48" s="360">
        <v>43742.0</v>
      </c>
      <c r="E48" s="360"/>
      <c r="F48" s="357" t="s">
        <v>540</v>
      </c>
      <c r="G48" s="357" t="s">
        <v>510</v>
      </c>
      <c r="H48" s="357" t="s">
        <v>417</v>
      </c>
      <c r="I48" s="357" t="s">
        <v>401</v>
      </c>
      <c r="J48" s="364">
        <v>0.0</v>
      </c>
      <c r="K48" s="367"/>
      <c r="L48" s="357"/>
      <c r="M48" s="2"/>
    </row>
    <row r="49" ht="15.75" customHeight="1">
      <c r="A49" s="42"/>
      <c r="B49" s="357" t="s">
        <v>542</v>
      </c>
      <c r="C49" s="357" t="s">
        <v>434</v>
      </c>
      <c r="D49" s="360">
        <v>43755.0</v>
      </c>
      <c r="E49" s="360"/>
      <c r="F49" s="357" t="s">
        <v>543</v>
      </c>
      <c r="G49" s="357" t="s">
        <v>399</v>
      </c>
      <c r="H49" s="357" t="s">
        <v>425</v>
      </c>
      <c r="I49" s="357" t="s">
        <v>545</v>
      </c>
      <c r="J49" s="364">
        <v>0.0</v>
      </c>
      <c r="K49" s="367" t="str">
        <f>iferror(CONCATENATE("Average understanding score: " &amp; averageif('PD Survey Responses'!$C:$C,#REF!,'PD Survey Responses'!D:D) &amp; char(10) &amp;
"Average relevance score: " &amp; averageif('PD Survey Responses'!$C:$C,#REF!,'PD Survey Responses'!E:E) &amp; char(10) &amp;
"Average facilitator score: " &amp; averageif('PD Survey Responses'!$C:$C,#REF!,'PD Survey Responses'!F:F) &amp; char(10) &amp;
"Average worthwhile score: " &amp; averageif('PD Survey Responses'!$C:$C,#REF!,'PD Survey Responses'!G:G)),)</f>
        <v/>
      </c>
      <c r="L49" s="357"/>
      <c r="M49" s="2"/>
    </row>
    <row r="50" ht="15.75" customHeight="1">
      <c r="A50" s="42"/>
      <c r="B50" s="357" t="s">
        <v>549</v>
      </c>
      <c r="C50" s="357" t="s">
        <v>485</v>
      </c>
      <c r="D50" s="360">
        <v>43689.0</v>
      </c>
      <c r="F50" s="357" t="s">
        <v>550</v>
      </c>
      <c r="G50" s="357" t="s">
        <v>510</v>
      </c>
      <c r="H50" s="357" t="s">
        <v>552</v>
      </c>
      <c r="I50" s="357" t="s">
        <v>545</v>
      </c>
      <c r="J50" s="364">
        <v>0.0</v>
      </c>
      <c r="K50" s="367" t="str">
        <f>iferror(CONCATENATE("Average understanding score: " &amp; averageif('PD Survey Responses'!$C:$C,$E49,'PD Survey Responses'!D:D) &amp; char(10) &amp;
"Average relevance score: " &amp; averageif('PD Survey Responses'!$C:$C,$E49,'PD Survey Responses'!E:E) &amp; char(10) &amp;
"Average facilitator score: " &amp; averageif('PD Survey Responses'!$C:$C,$E49,'PD Survey Responses'!F:F) &amp; char(10) &amp;
"Average worthwhile score: " &amp; averageif('PD Survey Responses'!$C:$C,$E49,'PD Survey Responses'!G:G)),)</f>
        <v/>
      </c>
      <c r="L50" s="357"/>
      <c r="M50" s="2"/>
    </row>
    <row r="51" ht="15.75" customHeight="1">
      <c r="A51" s="42"/>
      <c r="B51" s="357" t="s">
        <v>549</v>
      </c>
      <c r="C51" s="357" t="s">
        <v>485</v>
      </c>
      <c r="D51" s="360">
        <v>43690.0</v>
      </c>
      <c r="E51" s="360"/>
      <c r="F51" s="357" t="s">
        <v>540</v>
      </c>
      <c r="G51" s="357" t="s">
        <v>510</v>
      </c>
      <c r="H51" s="357" t="s">
        <v>417</v>
      </c>
      <c r="I51" s="357" t="s">
        <v>545</v>
      </c>
      <c r="J51" s="364">
        <v>0.0</v>
      </c>
      <c r="K51" s="367" t="str">
        <f>iferror(CONCATENATE("Average understanding score: " &amp; averageif('PD Survey Responses'!$C:$C,$E51,'PD Survey Responses'!D:D) &amp; char(10) &amp;
"Average relevance score: " &amp; averageif('PD Survey Responses'!$C:$C,$E51,'PD Survey Responses'!E:E) &amp; char(10) &amp;
"Average facilitator score: " &amp; averageif('PD Survey Responses'!$C:$C,$E51,'PD Survey Responses'!F:F) &amp; char(10) &amp;
"Average worthwhile score: " &amp; averageif('PD Survey Responses'!$C:$C,$E51,'PD Survey Responses'!G:G)),)</f>
        <v/>
      </c>
      <c r="L51" s="357"/>
      <c r="M51" s="2"/>
    </row>
    <row r="52" ht="15.75" customHeight="1">
      <c r="A52" s="42"/>
      <c r="B52" s="357" t="s">
        <v>554</v>
      </c>
      <c r="C52" s="357" t="s">
        <v>485</v>
      </c>
      <c r="D52" s="360">
        <v>43805.0</v>
      </c>
      <c r="E52" s="360">
        <v>43805.0</v>
      </c>
      <c r="F52" s="357" t="s">
        <v>555</v>
      </c>
      <c r="G52" s="357" t="s">
        <v>556</v>
      </c>
      <c r="H52" s="357" t="s">
        <v>400</v>
      </c>
      <c r="I52" s="357" t="s">
        <v>545</v>
      </c>
      <c r="J52" s="364">
        <v>0.0</v>
      </c>
      <c r="K52" s="367" t="str">
        <f>iferror(CONCATENATE("Average understanding score: " &amp; averageif('PD Survey Responses'!$C:$C,$E52,'PD Survey Responses'!D:D) &amp; char(10) &amp;
"Average relevance score: " &amp; averageif('PD Survey Responses'!$C:$C,$E52,'PD Survey Responses'!E:E) &amp; char(10) &amp;
"Average facilitator score: " &amp; averageif('PD Survey Responses'!$C:$C,$E52,'PD Survey Responses'!F:F) &amp; char(10) &amp;
"Average worthwhile score: " &amp; averageif('PD Survey Responses'!$C:$C,$E52,'PD Survey Responses'!G:G)),)</f>
        <v/>
      </c>
      <c r="L52" s="357"/>
      <c r="M52" s="2"/>
    </row>
    <row r="53" ht="15.75" customHeight="1">
      <c r="A53" s="42"/>
      <c r="B53" s="357"/>
      <c r="C53" s="357"/>
      <c r="D53" s="360"/>
      <c r="E53" s="360"/>
      <c r="F53" s="357"/>
      <c r="G53" s="357"/>
      <c r="H53" s="357"/>
      <c r="I53" s="357"/>
      <c r="J53" s="357"/>
      <c r="K53" s="367" t="str">
        <f>iferror(CONCATENATE("Average understanding score: " &amp; averageif('PD Survey Responses'!$C:$C,$E53,'PD Survey Responses'!D:D) &amp; char(10) &amp;
"Average relevance score: " &amp; averageif('PD Survey Responses'!$C:$C,$E53,'PD Survey Responses'!E:E) &amp; char(10) &amp;
"Average facilitator score: " &amp; averageif('PD Survey Responses'!$C:$C,$E53,'PD Survey Responses'!F:F) &amp; char(10) &amp;
"Average worthwhile score: " &amp; averageif('PD Survey Responses'!$C:$C,$E53,'PD Survey Responses'!G:G)),)</f>
        <v/>
      </c>
      <c r="L53" s="357"/>
      <c r="M53" s="2"/>
    </row>
    <row r="54" ht="15.75" customHeight="1">
      <c r="A54" s="42"/>
      <c r="B54" s="357"/>
      <c r="C54" s="357"/>
      <c r="D54" s="360"/>
      <c r="E54" s="360"/>
      <c r="F54" s="357"/>
      <c r="G54" s="357"/>
      <c r="H54" s="357"/>
      <c r="I54" s="357"/>
      <c r="J54" s="357"/>
      <c r="K54" s="367" t="str">
        <f>iferror(CONCATENATE("Average understanding score: " &amp; averageif('PD Survey Responses'!$C:$C,$E54,'PD Survey Responses'!D:D) &amp; char(10) &amp;
"Average relevance score: " &amp; averageif('PD Survey Responses'!$C:$C,$E54,'PD Survey Responses'!E:E) &amp; char(10) &amp;
"Average facilitator score: " &amp; averageif('PD Survey Responses'!$C:$C,$E54,'PD Survey Responses'!F:F) &amp; char(10) &amp;
"Average worthwhile score: " &amp; averageif('PD Survey Responses'!$C:$C,$E54,'PD Survey Responses'!G:G)),)</f>
        <v/>
      </c>
      <c r="L54" s="357"/>
      <c r="M54" s="2"/>
    </row>
    <row r="55" ht="15.75" customHeight="1">
      <c r="A55" s="42"/>
      <c r="B55" s="357"/>
      <c r="C55" s="357"/>
      <c r="D55" s="360"/>
      <c r="E55" s="360"/>
      <c r="F55" s="357"/>
      <c r="G55" s="357"/>
      <c r="H55" s="357"/>
      <c r="I55" s="357"/>
      <c r="J55" s="357"/>
      <c r="K55" s="367" t="str">
        <f>iferror(CONCATENATE("Average understanding score: " &amp; averageif('PD Survey Responses'!$C:$C,$E55,'PD Survey Responses'!D:D) &amp; char(10) &amp;
"Average relevance score: " &amp; averageif('PD Survey Responses'!$C:$C,$E55,'PD Survey Responses'!E:E) &amp; char(10) &amp;
"Average facilitator score: " &amp; averageif('PD Survey Responses'!$C:$C,$E55,'PD Survey Responses'!F:F) &amp; char(10) &amp;
"Average worthwhile score: " &amp; averageif('PD Survey Responses'!$C:$C,$E55,'PD Survey Responses'!G:G)),)</f>
        <v/>
      </c>
      <c r="L55" s="357"/>
      <c r="M55" s="2"/>
    </row>
    <row r="56" ht="15.75" customHeight="1">
      <c r="A56" s="42"/>
      <c r="B56" s="357"/>
      <c r="C56" s="357"/>
      <c r="D56" s="360"/>
      <c r="E56" s="360"/>
      <c r="F56" s="357"/>
      <c r="G56" s="357"/>
      <c r="H56" s="357"/>
      <c r="I56" s="357"/>
      <c r="J56" s="357"/>
      <c r="K56" s="367" t="str">
        <f>iferror(CONCATENATE("Average understanding score: " &amp; averageif('PD Survey Responses'!$C:$C,$E56,'PD Survey Responses'!D:D) &amp; char(10) &amp;
"Average relevance score: " &amp; averageif('PD Survey Responses'!$C:$C,$E56,'PD Survey Responses'!E:E) &amp; char(10) &amp;
"Average facilitator score: " &amp; averageif('PD Survey Responses'!$C:$C,$E56,'PD Survey Responses'!F:F) &amp; char(10) &amp;
"Average worthwhile score: " &amp; averageif('PD Survey Responses'!$C:$C,$E56,'PD Survey Responses'!G:G)),)</f>
        <v/>
      </c>
      <c r="L56" s="357"/>
      <c r="M56" s="2"/>
    </row>
    <row r="57" ht="15.75" customHeight="1">
      <c r="A57" s="42"/>
      <c r="B57" s="357"/>
      <c r="C57" s="357"/>
      <c r="D57" s="360"/>
      <c r="E57" s="360"/>
      <c r="F57" s="357"/>
      <c r="G57" s="357"/>
      <c r="H57" s="357"/>
      <c r="I57" s="357"/>
      <c r="J57" s="357"/>
      <c r="K57" s="367" t="str">
        <f>iferror(CONCATENATE("Average understanding score: " &amp; averageif('PD Survey Responses'!$C:$C,$E57,'PD Survey Responses'!D:D) &amp; char(10) &amp;
"Average relevance score: " &amp; averageif('PD Survey Responses'!$C:$C,$E57,'PD Survey Responses'!E:E) &amp; char(10) &amp;
"Average facilitator score: " &amp; averageif('PD Survey Responses'!$C:$C,$E57,'PD Survey Responses'!F:F) &amp; char(10) &amp;
"Average worthwhile score: " &amp; averageif('PD Survey Responses'!$C:$C,$E57,'PD Survey Responses'!G:G)),)</f>
        <v/>
      </c>
      <c r="L57" s="357"/>
      <c r="M57" s="2"/>
    </row>
    <row r="58" ht="15.75" customHeight="1">
      <c r="A58" s="42"/>
      <c r="B58" s="357"/>
      <c r="C58" s="357"/>
      <c r="D58" s="360"/>
      <c r="E58" s="360"/>
      <c r="F58" s="357"/>
      <c r="G58" s="357"/>
      <c r="H58" s="357"/>
      <c r="I58" s="357"/>
      <c r="J58" s="357"/>
      <c r="K58" s="367" t="str">
        <f>iferror(CONCATENATE("Average understanding score: " &amp; averageif('PD Survey Responses'!$C:$C,$E58,'PD Survey Responses'!D:D) &amp; char(10) &amp;
"Average relevance score: " &amp; averageif('PD Survey Responses'!$C:$C,$E58,'PD Survey Responses'!E:E) &amp; char(10) &amp;
"Average facilitator score: " &amp; averageif('PD Survey Responses'!$C:$C,$E58,'PD Survey Responses'!F:F) &amp; char(10) &amp;
"Average worthwhile score: " &amp; averageif('PD Survey Responses'!$C:$C,$E58,'PD Survey Responses'!G:G)),)</f>
        <v/>
      </c>
      <c r="L58" s="357"/>
      <c r="M58" s="2"/>
    </row>
    <row r="59" ht="15.75" customHeight="1">
      <c r="A59" s="42"/>
      <c r="B59" s="357"/>
      <c r="C59" s="357"/>
      <c r="D59" s="360"/>
      <c r="E59" s="360"/>
      <c r="F59" s="357"/>
      <c r="G59" s="357"/>
      <c r="H59" s="357"/>
      <c r="I59" s="357"/>
      <c r="J59" s="357"/>
      <c r="K59" s="367" t="str">
        <f>iferror(CONCATENATE("Average understanding score: " &amp; averageif('PD Survey Responses'!$C:$C,$E59,'PD Survey Responses'!D:D) &amp; char(10) &amp;
"Average relevance score: " &amp; averageif('PD Survey Responses'!$C:$C,$E59,'PD Survey Responses'!E:E) &amp; char(10) &amp;
"Average facilitator score: " &amp; averageif('PD Survey Responses'!$C:$C,$E59,'PD Survey Responses'!F:F) &amp; char(10) &amp;
"Average worthwhile score: " &amp; averageif('PD Survey Responses'!$C:$C,$E59,'PD Survey Responses'!G:G)),)</f>
        <v/>
      </c>
      <c r="L59" s="357"/>
      <c r="M59" s="2"/>
    </row>
    <row r="60" ht="15.75" customHeight="1">
      <c r="A60" s="42"/>
      <c r="B60" s="357"/>
      <c r="C60" s="357"/>
      <c r="D60" s="360"/>
      <c r="E60" s="360"/>
      <c r="F60" s="357"/>
      <c r="G60" s="357"/>
      <c r="H60" s="357"/>
      <c r="I60" s="357"/>
      <c r="J60" s="357"/>
      <c r="K60" s="367" t="str">
        <f>iferror(CONCATENATE("Average understanding score: " &amp; averageif('PD Survey Responses'!$C:$C,$E60,'PD Survey Responses'!D:D) &amp; char(10) &amp;
"Average relevance score: " &amp; averageif('PD Survey Responses'!$C:$C,$E60,'PD Survey Responses'!E:E) &amp; char(10) &amp;
"Average facilitator score: " &amp; averageif('PD Survey Responses'!$C:$C,$E60,'PD Survey Responses'!F:F) &amp; char(10) &amp;
"Average worthwhile score: " &amp; averageif('PD Survey Responses'!$C:$C,$E60,'PD Survey Responses'!G:G)),)</f>
        <v/>
      </c>
      <c r="L60" s="357"/>
      <c r="M60" s="2"/>
    </row>
    <row r="61" ht="15.75" customHeight="1">
      <c r="A61" s="42"/>
      <c r="B61" s="357"/>
      <c r="C61" s="357"/>
      <c r="D61" s="360"/>
      <c r="E61" s="360"/>
      <c r="F61" s="357"/>
      <c r="G61" s="357"/>
      <c r="H61" s="357"/>
      <c r="I61" s="357"/>
      <c r="J61" s="357"/>
      <c r="K61" s="367" t="str">
        <f>iferror(CONCATENATE("Average understanding score: " &amp; averageif('PD Survey Responses'!$C:$C,$E61,'PD Survey Responses'!D:D) &amp; char(10) &amp;
"Average relevance score: " &amp; averageif('PD Survey Responses'!$C:$C,$E61,'PD Survey Responses'!E:E) &amp; char(10) &amp;
"Average facilitator score: " &amp; averageif('PD Survey Responses'!$C:$C,$E61,'PD Survey Responses'!F:F) &amp; char(10) &amp;
"Average worthwhile score: " &amp; averageif('PD Survey Responses'!$C:$C,$E61,'PD Survey Responses'!G:G)),)</f>
        <v/>
      </c>
      <c r="L61" s="357"/>
      <c r="M61" s="2"/>
    </row>
    <row r="62" ht="15.75" customHeight="1">
      <c r="A62" s="42"/>
      <c r="B62" s="357"/>
      <c r="C62" s="357"/>
      <c r="D62" s="360"/>
      <c r="E62" s="360"/>
      <c r="F62" s="357"/>
      <c r="G62" s="357"/>
      <c r="H62" s="357"/>
      <c r="I62" s="357"/>
      <c r="J62" s="357"/>
      <c r="K62" s="367" t="str">
        <f>iferror(CONCATENATE("Average understanding score: " &amp; averageif('PD Survey Responses'!$C:$C,$E62,'PD Survey Responses'!D:D) &amp; char(10) &amp;
"Average relevance score: " &amp; averageif('PD Survey Responses'!$C:$C,$E62,'PD Survey Responses'!E:E) &amp; char(10) &amp;
"Average facilitator score: " &amp; averageif('PD Survey Responses'!$C:$C,$E62,'PD Survey Responses'!F:F) &amp; char(10) &amp;
"Average worthwhile score: " &amp; averageif('PD Survey Responses'!$C:$C,$E62,'PD Survey Responses'!G:G)),)</f>
        <v/>
      </c>
      <c r="L62" s="357"/>
      <c r="M62" s="2"/>
    </row>
    <row r="63" ht="15.75" customHeight="1">
      <c r="A63" s="42"/>
      <c r="B63" s="357"/>
      <c r="C63" s="357"/>
      <c r="D63" s="360"/>
      <c r="E63" s="360"/>
      <c r="F63" s="357"/>
      <c r="G63" s="357"/>
      <c r="H63" s="357"/>
      <c r="I63" s="357"/>
      <c r="J63" s="357"/>
      <c r="K63" s="367" t="str">
        <f>iferror(CONCATENATE("Average understanding score: " &amp; averageif('PD Survey Responses'!$C:$C,$E63,'PD Survey Responses'!D:D) &amp; char(10) &amp;
"Average relevance score: " &amp; averageif('PD Survey Responses'!$C:$C,$E63,'PD Survey Responses'!E:E) &amp; char(10) &amp;
"Average facilitator score: " &amp; averageif('PD Survey Responses'!$C:$C,$E63,'PD Survey Responses'!F:F) &amp; char(10) &amp;
"Average worthwhile score: " &amp; averageif('PD Survey Responses'!$C:$C,$E63,'PD Survey Responses'!G:G)),)</f>
        <v/>
      </c>
      <c r="L63" s="357"/>
      <c r="M63" s="2"/>
    </row>
    <row r="64" ht="15.75" customHeight="1">
      <c r="A64" s="42"/>
      <c r="B64" s="357"/>
      <c r="C64" s="357"/>
      <c r="D64" s="360"/>
      <c r="E64" s="360"/>
      <c r="F64" s="357"/>
      <c r="G64" s="357"/>
      <c r="H64" s="357"/>
      <c r="I64" s="357"/>
      <c r="J64" s="357"/>
      <c r="K64" s="367" t="str">
        <f>iferror(CONCATENATE("Average understanding score: " &amp; averageif('PD Survey Responses'!$C:$C,$E64,'PD Survey Responses'!D:D) &amp; char(10) &amp;
"Average relevance score: " &amp; averageif('PD Survey Responses'!$C:$C,$E64,'PD Survey Responses'!E:E) &amp; char(10) &amp;
"Average facilitator score: " &amp; averageif('PD Survey Responses'!$C:$C,$E64,'PD Survey Responses'!F:F) &amp; char(10) &amp;
"Average worthwhile score: " &amp; averageif('PD Survey Responses'!$C:$C,$E64,'PD Survey Responses'!G:G)),)</f>
        <v/>
      </c>
      <c r="L64" s="357"/>
      <c r="M64" s="2"/>
    </row>
    <row r="65" ht="15.75" customHeight="1">
      <c r="A65" s="42"/>
      <c r="B65" s="357"/>
      <c r="C65" s="357"/>
      <c r="D65" s="360"/>
      <c r="E65" s="360"/>
      <c r="F65" s="357"/>
      <c r="G65" s="357"/>
      <c r="H65" s="357"/>
      <c r="I65" s="357"/>
      <c r="J65" s="357"/>
      <c r="K65" s="367" t="str">
        <f>iferror(CONCATENATE("Average understanding score: " &amp; averageif('PD Survey Responses'!$C:$C,$E65,'PD Survey Responses'!D:D) &amp; char(10) &amp;
"Average relevance score: " &amp; averageif('PD Survey Responses'!$C:$C,$E65,'PD Survey Responses'!E:E) &amp; char(10) &amp;
"Average facilitator score: " &amp; averageif('PD Survey Responses'!$C:$C,$E65,'PD Survey Responses'!F:F) &amp; char(10) &amp;
"Average worthwhile score: " &amp; averageif('PD Survey Responses'!$C:$C,$E65,'PD Survey Responses'!G:G)),)</f>
        <v/>
      </c>
      <c r="L65" s="357"/>
      <c r="M65" s="2"/>
    </row>
    <row r="66" ht="15.75" customHeight="1">
      <c r="A66" s="42"/>
      <c r="B66" s="226"/>
      <c r="C66" s="226"/>
      <c r="D66" s="226"/>
      <c r="E66" s="226"/>
      <c r="F66" s="226"/>
      <c r="G66" s="226"/>
      <c r="H66" s="226"/>
      <c r="I66" s="164"/>
      <c r="J66" s="495" t="str">
        <f>concatenate("Total: $" &amp; sum(J11:J42))</f>
        <v>Total: $19870</v>
      </c>
      <c r="K66" s="228"/>
      <c r="L66" s="226"/>
      <c r="M66" s="2"/>
    </row>
    <row r="67" ht="8.25" customHeight="1">
      <c r="A67" s="42"/>
      <c r="B67" s="226"/>
      <c r="C67" s="226"/>
      <c r="D67" s="226"/>
      <c r="E67" s="226"/>
      <c r="F67" s="226"/>
      <c r="G67" s="226"/>
      <c r="H67" s="226"/>
      <c r="I67" s="164"/>
      <c r="J67" s="164"/>
      <c r="K67" s="228"/>
      <c r="L67" s="226"/>
      <c r="M67" s="2"/>
    </row>
    <row r="68" ht="15.75" customHeight="1">
      <c r="A68" s="30"/>
      <c r="B68" s="233" t="s">
        <v>283</v>
      </c>
      <c r="C68" s="7"/>
      <c r="D68" s="7"/>
      <c r="E68" s="7"/>
      <c r="F68" s="7"/>
      <c r="G68" s="7"/>
      <c r="H68" s="7"/>
      <c r="I68" s="7"/>
      <c r="J68" s="7"/>
      <c r="K68" s="7"/>
      <c r="L68" s="9"/>
      <c r="M68" s="35"/>
    </row>
    <row r="69" ht="15.75" customHeight="1">
      <c r="A69" s="42"/>
      <c r="B69" s="496"/>
      <c r="C69" s="497"/>
      <c r="D69" s="498"/>
      <c r="E69" s="498"/>
      <c r="F69" s="7"/>
      <c r="G69" s="7"/>
      <c r="H69" s="498"/>
      <c r="I69" s="7"/>
      <c r="J69" s="498"/>
      <c r="K69" s="7"/>
      <c r="L69" s="9"/>
      <c r="M69" s="2"/>
    </row>
    <row r="70" ht="15.75" customHeight="1">
      <c r="A70" s="42"/>
      <c r="B70" s="499"/>
      <c r="C70" s="501"/>
      <c r="D70" s="502"/>
      <c r="E70" s="502"/>
      <c r="F70" s="19"/>
      <c r="G70" s="19"/>
      <c r="H70" s="19"/>
      <c r="I70" s="502"/>
      <c r="J70" s="19"/>
      <c r="K70" s="19"/>
      <c r="L70" s="21"/>
      <c r="M70" s="2"/>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H9:L9"/>
    <mergeCell ref="C8:L8"/>
    <mergeCell ref="C7:L7"/>
    <mergeCell ref="B4:L4"/>
    <mergeCell ref="B5:L5"/>
    <mergeCell ref="B3:L3"/>
    <mergeCell ref="B2:L2"/>
    <mergeCell ref="C6:L6"/>
    <mergeCell ref="I70:L70"/>
    <mergeCell ref="H69:I69"/>
    <mergeCell ref="J69:L69"/>
    <mergeCell ref="E70:H70"/>
    <mergeCell ref="E69:G69"/>
    <mergeCell ref="B68:L68"/>
    <mergeCell ref="B9:G9"/>
  </mergeCells>
  <dataValidations>
    <dataValidation type="list" allowBlank="1" sqref="H11:H65">
      <formula1>"Annually,Semi-Annually,Monthly,Bi-Weekly,Weekly,As Needed"</formula1>
    </dataValidation>
    <dataValidation type="list" allowBlank="1" sqref="I11:I65">
      <formula1>"Schoolwide PD,Content-Focused,Curriculum-Implementation-Refinement,College/University,Online,Workshop-Seminar-Institute-Conference,Action Research,COP,Professional Coaching,Professional Network,Mentoring,PLCs,Readings-Video-Podcast-Webinar,Book Study,Less"&amp;"on Study"</formula1>
    </dataValidation>
    <dataValidation type="list" allowBlank="1" sqref="G11:G65">
      <formula1>"Leadership,Teachers,Instructional Assistants,Student Life Staff,Student Support,Campus Operations,FACE/Families,Programmatic Staff,All Staff"</formula1>
    </dataValidation>
    <dataValidation type="custom" allowBlank="1" showDropDown="1" showErrorMessage="1" sqref="D11:E49 D50 D51:E65">
      <formula1>OR(NOT(ISERROR(DATEVALUE(D11))), AND(ISNUMBER(D11), LEFT(CELL("format", D11))="D"))</formula1>
    </dataValidation>
  </dataValidations>
  <printOptions gridLines="1" horizontalCentered="1"/>
  <pageMargins bottom="0.75" footer="0.0" header="0.0" left="0.7" right="0.7" top="0.75"/>
  <pageSetup fitToHeight="0" orientation="landscape" pageOrder="overThenDown"/>
  <drawing r:id="rId1"/>
</worksheet>
</file>